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60" windowWidth="19200" windowHeight="12150" activeTab="0"/>
  </bookViews>
  <sheets>
    <sheet name="21เม.ย." sheetId="1" r:id="rId1"/>
    <sheet name="24เม.ย." sheetId="2" r:id="rId2"/>
    <sheet name="25เม.ย." sheetId="3" r:id="rId3"/>
    <sheet name="26เม.ย" sheetId="4" r:id="rId4"/>
    <sheet name="27เม.ย." sheetId="5" r:id="rId5"/>
    <sheet name="28เม.ย" sheetId="6" r:id="rId6"/>
    <sheet name="1พ.ค." sheetId="7" r:id="rId7"/>
    <sheet name="2พ.ค." sheetId="8" r:id="rId8"/>
    <sheet name="3พ.ค." sheetId="9" r:id="rId9"/>
    <sheet name="4พ.ค." sheetId="10" r:id="rId10"/>
    <sheet name="8พ.ค." sheetId="11" r:id="rId11"/>
    <sheet name="9พ.ค." sheetId="12" r:id="rId12"/>
    <sheet name="10พ.ค." sheetId="13" r:id="rId13"/>
    <sheet name="15พ.ค." sheetId="14" r:id="rId14"/>
    <sheet name="16พ.ค." sheetId="15" r:id="rId15"/>
    <sheet name="17พ.ค." sheetId="16" r:id="rId16"/>
    <sheet name="18พ.ค." sheetId="17" r:id="rId17"/>
    <sheet name="22พ.ค." sheetId="18" r:id="rId18"/>
    <sheet name="23พ.ค." sheetId="19" r:id="rId19"/>
    <sheet name="24พ.ค." sheetId="20" r:id="rId20"/>
    <sheet name="25พ.ค." sheetId="21" r:id="rId21"/>
    <sheet name="29พ.ค." sheetId="22" r:id="rId22"/>
    <sheet name="30พ.ค." sheetId="23" r:id="rId23"/>
    <sheet name="31พ.ค." sheetId="24" r:id="rId24"/>
    <sheet name="1มิ.ย." sheetId="25" r:id="rId25"/>
    <sheet name="2มิ.ย." sheetId="26" r:id="rId26"/>
    <sheet name="5มิ.ย." sheetId="27" r:id="rId27"/>
    <sheet name="6มิ.ย" sheetId="28" r:id="rId28"/>
    <sheet name="7มิ.ย." sheetId="29" r:id="rId29"/>
    <sheet name="8มิ.ย." sheetId="30" r:id="rId30"/>
    <sheet name="14มิ.ย." sheetId="31" r:id="rId31"/>
    <sheet name="15มิ.ย." sheetId="32" r:id="rId32"/>
    <sheet name="16มิ.ย." sheetId="33" r:id="rId33"/>
    <sheet name="19มิ.ย." sheetId="34" r:id="rId34"/>
    <sheet name="20มิ.ย." sheetId="35" r:id="rId35"/>
    <sheet name="21มิ.ย." sheetId="36" r:id="rId36"/>
    <sheet name="22มิ.ย." sheetId="37" r:id="rId37"/>
    <sheet name="23มิ.ย." sheetId="38" r:id="rId38"/>
    <sheet name="26มิ.ย" sheetId="39" r:id="rId39"/>
    <sheet name="27มิ.ย." sheetId="40" r:id="rId40"/>
    <sheet name="28มิ.ย." sheetId="41" r:id="rId41"/>
    <sheet name="29มิ.ย." sheetId="42" r:id="rId42"/>
    <sheet name="30มิ.ย." sheetId="43" r:id="rId43"/>
    <sheet name="4ก.ค." sheetId="44" r:id="rId44"/>
    <sheet name="5ก.ค." sheetId="45" r:id="rId45"/>
    <sheet name="6ก.ค." sheetId="46" r:id="rId46"/>
    <sheet name="7ก.ค." sheetId="47" r:id="rId47"/>
    <sheet name="13ก.ค." sheetId="48" r:id="rId48"/>
    <sheet name="14ก.ค." sheetId="49" r:id="rId49"/>
    <sheet name="17ก.ค." sheetId="50" r:id="rId50"/>
    <sheet name="18ก.ค." sheetId="51" r:id="rId51"/>
    <sheet name="19ก.ค." sheetId="52" r:id="rId52"/>
    <sheet name="20ก.ค." sheetId="53" r:id="rId53"/>
  </sheets>
  <definedNames/>
  <calcPr fullCalcOnLoad="1"/>
</workbook>
</file>

<file path=xl/sharedStrings.xml><?xml version="1.0" encoding="utf-8"?>
<sst xmlns="http://schemas.openxmlformats.org/spreadsheetml/2006/main" count="2306" uniqueCount="101">
  <si>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</si>
  <si>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</si>
  <si>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</si>
  <si>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</si>
  <si>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</si>
  <si>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</si>
  <si>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</si>
  <si>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</si>
  <si>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</si>
  <si>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</si>
  <si>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</si>
  <si>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</si>
  <si>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</si>
  <si>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</si>
  <si>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</si>
  <si>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</si>
  <si>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</si>
  <si>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</si>
  <si>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</si>
  <si>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</si>
  <si>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</si>
  <si>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</si>
  <si>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</si>
  <si>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</si>
  <si>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</si>
  <si>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</si>
  <si>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</si>
  <si>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</si>
  <si>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FUEL600 (1) 2%S</t>
  </si>
  <si>
    <t>FUEL1500 (2) 2%S</t>
  </si>
  <si>
    <t>BAHT/LITRE</t>
  </si>
  <si>
    <t>AVG GROSS REFINERRY MARGIN</t>
  </si>
  <si>
    <t xml:space="preserve"> AVG  MARKETING MARGIN  </t>
  </si>
  <si>
    <t xml:space="preserve"> EXCHANGE RATE    </t>
  </si>
  <si>
    <t>=</t>
  </si>
  <si>
    <t>PRICE STRUCTURE OF PETROLEUM PRODUCT IN BANGKOK</t>
  </si>
  <si>
    <t>ราคาที่ควรจะเป็น</t>
  </si>
  <si>
    <t xml:space="preserve">     APR  21  ,2006</t>
  </si>
  <si>
    <t>PRICE STRUCTURE OF PETROLEUM PRODUCTS IN BANGKOK</t>
  </si>
  <si>
    <t xml:space="preserve">    APR 24  ,2006</t>
  </si>
  <si>
    <t>FUEL600(1) 2%S</t>
  </si>
  <si>
    <t>FUEL1500(2) 2%S</t>
  </si>
  <si>
    <t xml:space="preserve">  EXCHANGE RATE    =</t>
  </si>
  <si>
    <t>AVG MARGETING MARGIN =</t>
  </si>
  <si>
    <t>AVG GROSS REFINERY MARGIN =</t>
  </si>
  <si>
    <t xml:space="preserve">    APR 25  ,2006</t>
  </si>
  <si>
    <t xml:space="preserve">    APR 26  ,2006</t>
  </si>
  <si>
    <t xml:space="preserve">    APR 27  ,2006</t>
  </si>
  <si>
    <t xml:space="preserve">     APR  28    ,2006</t>
  </si>
  <si>
    <t xml:space="preserve">    1 MAY  ,2006</t>
  </si>
  <si>
    <t xml:space="preserve">    2 MAY  ,2006</t>
  </si>
  <si>
    <t>หมายเหตุ:วันที่1 พ.ค. 49 ตลาดสิงคโปร์ปิด</t>
  </si>
  <si>
    <t xml:space="preserve">    3 MAY  ,2006</t>
  </si>
  <si>
    <t xml:space="preserve">    4 MAY  ,2006</t>
  </si>
  <si>
    <t xml:space="preserve">    8 MAY  ,2006</t>
  </si>
  <si>
    <t xml:space="preserve">    9 MAY  ,2006</t>
  </si>
  <si>
    <t xml:space="preserve">     MAY  10  ,2006</t>
  </si>
  <si>
    <t>H-DIESEL(ไม่เกิน0.7%S)</t>
  </si>
  <si>
    <t xml:space="preserve">     MAY  15  ,2006</t>
  </si>
  <si>
    <t xml:space="preserve">     MAY  16  ,2006</t>
  </si>
  <si>
    <t xml:space="preserve">     MAY  17  ,2006</t>
  </si>
  <si>
    <t xml:space="preserve">     MAY  18  ,2006</t>
  </si>
  <si>
    <t xml:space="preserve">     MAY  22  ,2006</t>
  </si>
  <si>
    <t xml:space="preserve">     MAY  23  ,2006</t>
  </si>
  <si>
    <t xml:space="preserve">     MAY  24  ,2006</t>
  </si>
  <si>
    <t xml:space="preserve">     MAY  25  ,2006</t>
  </si>
  <si>
    <t xml:space="preserve">     MAY  29  ,2006</t>
  </si>
  <si>
    <t xml:space="preserve">     MAY  30  ,2006</t>
  </si>
  <si>
    <t xml:space="preserve">     MAY  31  ,2006</t>
  </si>
  <si>
    <t xml:space="preserve">     JUN 1  ,2006</t>
  </si>
  <si>
    <t xml:space="preserve">     JUN 2  ,2006</t>
  </si>
  <si>
    <t xml:space="preserve">     JUN 5  ,2006</t>
  </si>
  <si>
    <t xml:space="preserve">     JUN 6  ,2006</t>
  </si>
  <si>
    <t xml:space="preserve">     JUN 7  ,2006</t>
  </si>
  <si>
    <t xml:space="preserve">     JUN 8  ,2006</t>
  </si>
  <si>
    <t xml:space="preserve">     JUN 14  ,2006</t>
  </si>
  <si>
    <t xml:space="preserve">     JUN 15  ,2006</t>
  </si>
  <si>
    <t xml:space="preserve">     JUN 16  ,2006</t>
  </si>
  <si>
    <t xml:space="preserve">     JUN 19  ,2006</t>
  </si>
  <si>
    <t xml:space="preserve">     JUN 20  ,2006</t>
  </si>
  <si>
    <t xml:space="preserve">     JUN 21  ,2006</t>
  </si>
  <si>
    <t xml:space="preserve">     JUN 22  ,2006</t>
  </si>
  <si>
    <t xml:space="preserve">     JUN 23  ,2006</t>
  </si>
  <si>
    <t xml:space="preserve">     JUN 26  ,2006</t>
  </si>
  <si>
    <t xml:space="preserve">     JUN 27  ,2006</t>
  </si>
  <si>
    <t xml:space="preserve">     JUN 28  ,2006</t>
  </si>
  <si>
    <t xml:space="preserve">     JUN 29  ,2006</t>
  </si>
  <si>
    <t xml:space="preserve">     JUN 30  ,2006</t>
  </si>
  <si>
    <t xml:space="preserve">     JULY 4  ,2006</t>
  </si>
  <si>
    <t>ราคาที่</t>
  </si>
  <si>
    <t>ควรเป็น</t>
  </si>
  <si>
    <t xml:space="preserve">     JULY 5  ,2006</t>
  </si>
  <si>
    <t xml:space="preserve">     JULY 6  ,2006</t>
  </si>
  <si>
    <t xml:space="preserve">     JULY 7  ,2006</t>
  </si>
  <si>
    <t xml:space="preserve">     JULY 13  ,2006</t>
  </si>
  <si>
    <t xml:space="preserve">     JULY 14  ,2006</t>
  </si>
  <si>
    <t xml:space="preserve"> </t>
  </si>
  <si>
    <t xml:space="preserve">     JULY 17  ,2006</t>
  </si>
  <si>
    <t xml:space="preserve">     JULY 18  ,2006</t>
  </si>
  <si>
    <t xml:space="preserve">     JULY 19  ,2006</t>
  </si>
  <si>
    <t xml:space="preserve">     JULY 20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</si>
</sst>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6">
    <font>
      <sz val="10"/>
      <name val="Arial"/>
      <family val="0"/>
    </font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b/>
      <sz val="14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color indexed="10"/>
      <name val="Cordia New"/>
      <family val="2"/>
    </font>
    <font>
      <sz val="8"/>
      <name val="Arial"/>
      <family val="0"/>
    </font>
    <font>
      <sz val="16"/>
      <color indexed="10"/>
      <name val="BrowalliaUPC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171">
    <xf numFmtId="0" fontId="0" fillId="0" borderId="0" xfId="0" applyAlignment="1">
      <alignment/>
    </xf>
    <xf numFmtId="0" fontId="4" fillId="0" borderId="0" xfId="22" applyFont="1" applyBorder="1" applyAlignment="1">
      <alignment/>
      <protection/>
    </xf>
    <xf numFmtId="0" fontId="4" fillId="0" borderId="0" xfId="22" applyFont="1" applyFill="1" applyBorder="1" applyAlignment="1">
      <alignment/>
      <protection/>
    </xf>
    <xf numFmtId="0" fontId="5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191" fontId="5" fillId="0" borderId="0" xfId="22" applyNumberFormat="1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1" xfId="22" applyFont="1" applyFill="1" applyBorder="1">
      <alignment/>
      <protection/>
    </xf>
    <xf numFmtId="192" fontId="4" fillId="0" borderId="2" xfId="22" applyNumberFormat="1" applyFont="1" applyFill="1" applyBorder="1" applyAlignment="1" applyProtection="1">
      <alignment horizontal="center"/>
      <protection/>
    </xf>
    <xf numFmtId="192" fontId="4" fillId="0" borderId="3" xfId="22" applyNumberFormat="1" applyFont="1" applyFill="1" applyBorder="1" applyAlignment="1" applyProtection="1">
      <alignment horizontal="center"/>
      <protection/>
    </xf>
    <xf numFmtId="192" fontId="4" fillId="0" borderId="4" xfId="22" applyNumberFormat="1" applyFont="1" applyFill="1" applyBorder="1" applyAlignment="1" applyProtection="1">
      <alignment horizontal="center"/>
      <protection/>
    </xf>
    <xf numFmtId="0" fontId="4" fillId="0" borderId="5" xfId="22" applyFont="1" applyFill="1" applyBorder="1">
      <alignment/>
      <protection/>
    </xf>
    <xf numFmtId="192" fontId="4" fillId="0" borderId="6" xfId="22" applyNumberFormat="1" applyFont="1" applyFill="1" applyBorder="1" applyAlignment="1" applyProtection="1">
      <alignment horizontal="center"/>
      <protection/>
    </xf>
    <xf numFmtId="0" fontId="4" fillId="0" borderId="6" xfId="22" applyFont="1" applyFill="1" applyBorder="1" applyAlignment="1">
      <alignment horizontal="center"/>
      <protection/>
    </xf>
    <xf numFmtId="0" fontId="4" fillId="0" borderId="6" xfId="22" applyFont="1" applyFill="1" applyBorder="1">
      <alignment/>
      <protection/>
    </xf>
    <xf numFmtId="192" fontId="4" fillId="0" borderId="7" xfId="22" applyNumberFormat="1" applyFont="1" applyFill="1" applyBorder="1" applyAlignment="1" applyProtection="1">
      <alignment horizontal="center"/>
      <protection/>
    </xf>
    <xf numFmtId="192" fontId="5" fillId="0" borderId="8" xfId="22" applyNumberFormat="1" applyFont="1" applyFill="1" applyBorder="1" applyAlignment="1" applyProtection="1">
      <alignment horizontal="left"/>
      <protection/>
    </xf>
    <xf numFmtId="191" fontId="5" fillId="0" borderId="0" xfId="22" applyNumberFormat="1" applyFont="1" applyFill="1" applyBorder="1" applyAlignment="1" applyProtection="1">
      <alignment horizontal="center"/>
      <protection/>
    </xf>
    <xf numFmtId="191" fontId="4" fillId="0" borderId="0" xfId="22" applyNumberFormat="1" applyFont="1" applyFill="1" applyBorder="1" applyAlignment="1" applyProtection="1">
      <alignment horizontal="center"/>
      <protection/>
    </xf>
    <xf numFmtId="192" fontId="4" fillId="0" borderId="9" xfId="22" applyNumberFormat="1" applyFont="1" applyFill="1" applyBorder="1" applyAlignment="1" applyProtection="1">
      <alignment horizontal="center"/>
      <protection/>
    </xf>
    <xf numFmtId="192" fontId="4" fillId="2" borderId="10" xfId="22" applyNumberFormat="1" applyFont="1" applyFill="1" applyBorder="1" applyAlignment="1" applyProtection="1">
      <alignment horizontal="center"/>
      <protection/>
    </xf>
    <xf numFmtId="191" fontId="5" fillId="0" borderId="0" xfId="22" applyNumberFormat="1" applyFont="1" applyFill="1" applyAlignment="1" applyProtection="1">
      <alignment horizontal="center"/>
      <protection/>
    </xf>
    <xf numFmtId="192" fontId="4" fillId="3" borderId="9" xfId="22" applyNumberFormat="1" applyFont="1" applyFill="1" applyBorder="1" applyAlignment="1" applyProtection="1">
      <alignment horizontal="center"/>
      <protection/>
    </xf>
    <xf numFmtId="192" fontId="4" fillId="0" borderId="10" xfId="22" applyNumberFormat="1" applyFont="1" applyFill="1" applyBorder="1" applyAlignment="1" applyProtection="1">
      <alignment horizontal="center"/>
      <protection/>
    </xf>
    <xf numFmtId="191" fontId="5" fillId="3" borderId="0" xfId="22" applyNumberFormat="1" applyFont="1" applyFill="1" applyBorder="1" applyAlignment="1" applyProtection="1">
      <alignment horizontal="center"/>
      <protection/>
    </xf>
    <xf numFmtId="0" fontId="5" fillId="0" borderId="11" xfId="22" applyFont="1" applyFill="1" applyBorder="1">
      <alignment/>
      <protection/>
    </xf>
    <xf numFmtId="0" fontId="5" fillId="0" borderId="12" xfId="22" applyFont="1" applyFill="1" applyBorder="1">
      <alignment/>
      <protection/>
    </xf>
    <xf numFmtId="0" fontId="5" fillId="0" borderId="6" xfId="22" applyFont="1" applyFill="1" applyBorder="1">
      <alignment/>
      <protection/>
    </xf>
    <xf numFmtId="191" fontId="5" fillId="0" borderId="6" xfId="22" applyNumberFormat="1" applyFont="1" applyFill="1" applyBorder="1" applyProtection="1">
      <alignment/>
      <protection/>
    </xf>
    <xf numFmtId="193" fontId="5" fillId="0" borderId="6" xfId="22" applyNumberFormat="1" applyFont="1" applyFill="1" applyBorder="1" applyAlignment="1">
      <alignment horizontal="center"/>
      <protection/>
    </xf>
    <xf numFmtId="191" fontId="4" fillId="0" borderId="6" xfId="22" applyNumberFormat="1" applyFont="1" applyFill="1" applyBorder="1">
      <alignment/>
      <protection/>
    </xf>
    <xf numFmtId="0" fontId="5" fillId="0" borderId="6" xfId="22" applyFont="1" applyFill="1" applyBorder="1" applyAlignment="1">
      <alignment horizontal="center"/>
      <protection/>
    </xf>
    <xf numFmtId="193" fontId="5" fillId="0" borderId="6" xfId="22" applyNumberFormat="1" applyFont="1" applyFill="1" applyBorder="1">
      <alignment/>
      <protection/>
    </xf>
    <xf numFmtId="2" fontId="4" fillId="0" borderId="7" xfId="22" applyNumberFormat="1" applyFont="1" applyFill="1" applyBorder="1" applyAlignment="1">
      <alignment horizontal="center"/>
      <protection/>
    </xf>
    <xf numFmtId="2" fontId="4" fillId="0" borderId="11" xfId="22" applyNumberFormat="1" applyFont="1" applyFill="1" applyBorder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193" fontId="5" fillId="0" borderId="0" xfId="22" applyNumberFormat="1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center"/>
      <protection/>
    </xf>
    <xf numFmtId="191" fontId="5" fillId="0" borderId="0" xfId="22" applyNumberFormat="1" applyFont="1" applyFill="1" applyBorder="1" applyProtection="1">
      <alignment/>
      <protection/>
    </xf>
    <xf numFmtId="194" fontId="5" fillId="0" borderId="0" xfId="22" applyNumberFormat="1" applyFont="1" applyFill="1" applyBorder="1">
      <alignment/>
      <protection/>
    </xf>
    <xf numFmtId="195" fontId="4" fillId="0" borderId="0" xfId="22" applyNumberFormat="1" applyFont="1" applyFill="1" applyBorder="1">
      <alignment/>
      <protection/>
    </xf>
    <xf numFmtId="0" fontId="8" fillId="0" borderId="0" xfId="22" applyFont="1" applyBorder="1" applyAlignment="1">
      <alignment horizontal="left"/>
      <protection/>
    </xf>
    <xf numFmtId="193" fontId="5" fillId="0" borderId="0" xfId="22" applyNumberFormat="1" applyFont="1" applyFill="1" applyBorder="1">
      <alignment/>
      <protection/>
    </xf>
    <xf numFmtId="0" fontId="5" fillId="0" borderId="0" xfId="22" applyFont="1" applyBorder="1">
      <alignment/>
      <protection/>
    </xf>
    <xf numFmtId="0" fontId="8" fillId="0" borderId="0" xfId="22" applyFont="1" applyFill="1" applyBorder="1" applyAlignment="1">
      <alignment shrinkToFit="1"/>
      <protection/>
    </xf>
    <xf numFmtId="193" fontId="5" fillId="0" borderId="0" xfId="22" applyNumberFormat="1" applyFont="1" applyAlignment="1">
      <alignment horizontal="center"/>
      <protection/>
    </xf>
    <xf numFmtId="0" fontId="5" fillId="0" borderId="0" xfId="22" applyFont="1">
      <alignment/>
      <protection/>
    </xf>
    <xf numFmtId="191" fontId="5" fillId="0" borderId="0" xfId="22" applyNumberFormat="1" applyFont="1">
      <alignment/>
      <protection/>
    </xf>
    <xf numFmtId="0" fontId="9" fillId="0" borderId="0" xfId="22" applyFont="1" applyFill="1" applyBorder="1">
      <alignment/>
      <protection/>
    </xf>
    <xf numFmtId="193" fontId="10" fillId="0" borderId="0" xfId="22" applyNumberFormat="1" applyFont="1">
      <alignment/>
      <protection/>
    </xf>
    <xf numFmtId="0" fontId="10" fillId="0" borderId="0" xfId="22" applyFont="1" applyFill="1" applyBorder="1" applyAlignment="1">
      <alignment horizontal="center"/>
      <protection/>
    </xf>
    <xf numFmtId="0" fontId="10" fillId="0" borderId="0" xfId="22" applyFont="1">
      <alignment/>
      <protection/>
    </xf>
    <xf numFmtId="191" fontId="10" fillId="0" borderId="0" xfId="22" applyNumberFormat="1" applyFont="1">
      <alignment/>
      <protection/>
    </xf>
    <xf numFmtId="196" fontId="10" fillId="0" borderId="0" xfId="22" applyNumberFormat="1" applyFont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92" fontId="12" fillId="0" borderId="2" xfId="0" applyNumberFormat="1" applyFont="1" applyFill="1" applyBorder="1" applyAlignment="1" applyProtection="1">
      <alignment horizontal="center"/>
      <protection/>
    </xf>
    <xf numFmtId="192" fontId="12" fillId="0" borderId="3" xfId="0" applyNumberFormat="1" applyFont="1" applyFill="1" applyBorder="1" applyAlignment="1" applyProtection="1">
      <alignment horizontal="center"/>
      <protection/>
    </xf>
    <xf numFmtId="192" fontId="11" fillId="0" borderId="3" xfId="0" applyNumberFormat="1" applyFont="1" applyFill="1" applyBorder="1" applyAlignment="1" applyProtection="1">
      <alignment horizontal="center"/>
      <protection/>
    </xf>
    <xf numFmtId="192" fontId="11" fillId="0" borderId="4" xfId="0" applyNumberFormat="1" applyFont="1" applyFill="1" applyBorder="1" applyAlignment="1" applyProtection="1">
      <alignment horizontal="center"/>
      <protection/>
    </xf>
    <xf numFmtId="0" fontId="11" fillId="0" borderId="13" xfId="0" applyFont="1" applyBorder="1" applyAlignment="1">
      <alignment/>
    </xf>
    <xf numFmtId="0" fontId="12" fillId="0" borderId="5" xfId="0" applyFont="1" applyFill="1" applyBorder="1" applyAlignment="1">
      <alignment/>
    </xf>
    <xf numFmtId="192" fontId="12" fillId="0" borderId="6" xfId="0" applyNumberFormat="1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192" fontId="11" fillId="0" borderId="7" xfId="0" applyNumberFormat="1" applyFont="1" applyFill="1" applyBorder="1" applyAlignment="1" applyProtection="1">
      <alignment horizontal="center"/>
      <protection/>
    </xf>
    <xf numFmtId="0" fontId="11" fillId="0" borderId="14" xfId="0" applyFont="1" applyBorder="1" applyAlignment="1">
      <alignment/>
    </xf>
    <xf numFmtId="192" fontId="12" fillId="0" borderId="8" xfId="0" applyNumberFormat="1" applyFont="1" applyFill="1" applyBorder="1" applyAlignment="1" applyProtection="1">
      <alignment horizontal="left"/>
      <protection/>
    </xf>
    <xf numFmtId="191" fontId="12" fillId="0" borderId="0" xfId="0" applyNumberFormat="1" applyFont="1" applyFill="1" applyBorder="1" applyAlignment="1" applyProtection="1">
      <alignment horizontal="center"/>
      <protection/>
    </xf>
    <xf numFmtId="191" fontId="11" fillId="0" borderId="0" xfId="0" applyNumberFormat="1" applyFont="1" applyFill="1" applyBorder="1" applyAlignment="1" applyProtection="1">
      <alignment horizontal="center"/>
      <protection/>
    </xf>
    <xf numFmtId="192" fontId="11" fillId="4" borderId="9" xfId="0" applyNumberFormat="1" applyFont="1" applyFill="1" applyBorder="1" applyAlignment="1" applyProtection="1">
      <alignment horizontal="center"/>
      <protection/>
    </xf>
    <xf numFmtId="2" fontId="11" fillId="2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92" fontId="12" fillId="2" borderId="8" xfId="0" applyNumberFormat="1" applyFont="1" applyFill="1" applyBorder="1" applyAlignment="1" applyProtection="1">
      <alignment horizontal="left"/>
      <protection/>
    </xf>
    <xf numFmtId="191" fontId="12" fillId="2" borderId="0" xfId="0" applyNumberFormat="1" applyFont="1" applyFill="1" applyAlignment="1" applyProtection="1">
      <alignment horizontal="center"/>
      <protection/>
    </xf>
    <xf numFmtId="191" fontId="12" fillId="2" borderId="0" xfId="0" applyNumberFormat="1" applyFont="1" applyFill="1" applyBorder="1" applyAlignment="1" applyProtection="1">
      <alignment horizontal="center"/>
      <protection/>
    </xf>
    <xf numFmtId="193" fontId="12" fillId="0" borderId="0" xfId="0" applyNumberFormat="1" applyFont="1" applyFill="1" applyBorder="1" applyAlignment="1" applyProtection="1">
      <alignment horizontal="center"/>
      <protection/>
    </xf>
    <xf numFmtId="192" fontId="11" fillId="0" borderId="9" xfId="0" applyNumberFormat="1" applyFont="1" applyFill="1" applyBorder="1" applyAlignment="1" applyProtection="1">
      <alignment horizontal="center"/>
      <protection/>
    </xf>
    <xf numFmtId="0" fontId="11" fillId="0" borderId="9" xfId="0" applyFont="1" applyBorder="1" applyAlignment="1">
      <alignment horizontal="center"/>
    </xf>
    <xf numFmtId="191" fontId="12" fillId="3" borderId="0" xfId="0" applyNumberFormat="1" applyFont="1" applyFill="1" applyBorder="1" applyAlignment="1" applyProtection="1">
      <alignment horizontal="center"/>
      <protection/>
    </xf>
    <xf numFmtId="0" fontId="11" fillId="0" borderId="9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91" fontId="12" fillId="0" borderId="6" xfId="0" applyNumberFormat="1" applyFont="1" applyFill="1" applyBorder="1" applyAlignment="1" applyProtection="1">
      <alignment/>
      <protection/>
    </xf>
    <xf numFmtId="193" fontId="12" fillId="0" borderId="6" xfId="0" applyNumberFormat="1" applyFont="1" applyFill="1" applyBorder="1" applyAlignment="1">
      <alignment horizontal="center"/>
    </xf>
    <xf numFmtId="191" fontId="11" fillId="0" borderId="6" xfId="0" applyNumberFormat="1" applyFont="1" applyFill="1" applyBorder="1" applyAlignment="1">
      <alignment/>
    </xf>
    <xf numFmtId="193" fontId="12" fillId="0" borderId="6" xfId="0" applyNumberFormat="1" applyFont="1" applyFill="1" applyBorder="1" applyAlignment="1">
      <alignment/>
    </xf>
    <xf numFmtId="2" fontId="11" fillId="0" borderId="7" xfId="0" applyNumberFormat="1" applyFont="1" applyFill="1" applyBorder="1" applyAlignment="1">
      <alignment horizontal="center"/>
    </xf>
    <xf numFmtId="193" fontId="12" fillId="2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1" fontId="12" fillId="0" borderId="0" xfId="0" applyNumberFormat="1" applyFont="1" applyFill="1" applyBorder="1" applyAlignment="1" applyProtection="1">
      <alignment/>
      <protection/>
    </xf>
    <xf numFmtId="194" fontId="12" fillId="0" borderId="0" xfId="0" applyNumberFormat="1" applyFont="1" applyFill="1" applyBorder="1" applyAlignment="1">
      <alignment/>
    </xf>
    <xf numFmtId="195" fontId="11" fillId="0" borderId="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92" fontId="4" fillId="0" borderId="2" xfId="0" applyNumberFormat="1" applyFont="1" applyFill="1" applyBorder="1" applyAlignment="1" applyProtection="1">
      <alignment horizontal="center"/>
      <protection/>
    </xf>
    <xf numFmtId="192" fontId="4" fillId="0" borderId="3" xfId="0" applyNumberFormat="1" applyFont="1" applyFill="1" applyBorder="1" applyAlignment="1" applyProtection="1">
      <alignment horizontal="center"/>
      <protection/>
    </xf>
    <xf numFmtId="192" fontId="4" fillId="0" borderId="4" xfId="0" applyNumberFormat="1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>
      <alignment/>
    </xf>
    <xf numFmtId="192" fontId="4" fillId="0" borderId="6" xfId="0" applyNumberFormat="1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192" fontId="4" fillId="0" borderId="7" xfId="0" applyNumberFormat="1" applyFont="1" applyFill="1" applyBorder="1" applyAlignment="1" applyProtection="1">
      <alignment horizontal="center"/>
      <protection/>
    </xf>
    <xf numFmtId="192" fontId="5" fillId="0" borderId="8" xfId="0" applyNumberFormat="1" applyFont="1" applyFill="1" applyBorder="1" applyAlignment="1" applyProtection="1">
      <alignment horizontal="left"/>
      <protection/>
    </xf>
    <xf numFmtId="191" fontId="5" fillId="0" borderId="0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2" fontId="4" fillId="0" borderId="9" xfId="0" applyNumberFormat="1" applyFont="1" applyFill="1" applyBorder="1" applyAlignment="1" applyProtection="1">
      <alignment horizontal="center"/>
      <protection/>
    </xf>
    <xf numFmtId="192" fontId="4" fillId="2" borderId="10" xfId="0" applyNumberFormat="1" applyFont="1" applyFill="1" applyBorder="1" applyAlignment="1" applyProtection="1">
      <alignment horizontal="center"/>
      <protection/>
    </xf>
    <xf numFmtId="191" fontId="5" fillId="0" borderId="0" xfId="0" applyNumberFormat="1" applyFont="1" applyFill="1" applyAlignment="1" applyProtection="1">
      <alignment horizontal="center"/>
      <protection/>
    </xf>
    <xf numFmtId="192" fontId="4" fillId="3" borderId="9" xfId="0" applyNumberFormat="1" applyFont="1" applyFill="1" applyBorder="1" applyAlignment="1" applyProtection="1">
      <alignment horizontal="center"/>
      <protection/>
    </xf>
    <xf numFmtId="192" fontId="4" fillId="0" borderId="10" xfId="0" applyNumberFormat="1" applyFont="1" applyFill="1" applyBorder="1" applyAlignment="1" applyProtection="1">
      <alignment horizontal="center"/>
      <protection/>
    </xf>
    <xf numFmtId="191" fontId="5" fillId="3" borderId="0" xfId="0" applyNumberFormat="1" applyFont="1" applyFill="1" applyBorder="1" applyAlignment="1" applyProtection="1">
      <alignment horizontal="center"/>
      <protection/>
    </xf>
    <xf numFmtId="191" fontId="15" fillId="5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91" fontId="5" fillId="0" borderId="6" xfId="0" applyNumberFormat="1" applyFont="1" applyFill="1" applyBorder="1" applyAlignment="1" applyProtection="1">
      <alignment/>
      <protection/>
    </xf>
    <xf numFmtId="193" fontId="5" fillId="0" borderId="6" xfId="0" applyNumberFormat="1" applyFont="1" applyFill="1" applyBorder="1" applyAlignment="1">
      <alignment horizontal="center"/>
    </xf>
    <xf numFmtId="191" fontId="4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193" fontId="5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9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91" fontId="5" fillId="0" borderId="0" xfId="0" applyNumberFormat="1" applyFont="1" applyFill="1" applyBorder="1" applyAlignment="1" applyProtection="1">
      <alignment/>
      <protection/>
    </xf>
    <xf numFmtId="193" fontId="5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shrinkToFit="1"/>
    </xf>
    <xf numFmtId="19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193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91" fontId="10" fillId="0" borderId="0" xfId="0" applyNumberFormat="1" applyFont="1" applyAlignment="1">
      <alignment/>
    </xf>
    <xf numFmtId="196" fontId="10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2" borderId="10" xfId="0" applyNumberFormat="1" applyFill="1" applyBorder="1" applyAlignment="1">
      <alignment horizontal="center"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192" fontId="7" fillId="0" borderId="15" xfId="22" applyNumberFormat="1" applyFont="1" applyFill="1" applyBorder="1" applyAlignment="1" applyProtection="1">
      <alignment horizontal="center" vertical="center"/>
      <protection/>
    </xf>
    <xf numFmtId="192" fontId="7" fillId="0" borderId="11" xfId="22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2" fontId="7" fillId="0" borderId="15" xfId="0" applyNumberFormat="1" applyFont="1" applyFill="1" applyBorder="1" applyAlignment="1" applyProtection="1">
      <alignment horizontal="center" vertical="center" wrapText="1"/>
      <protection/>
    </xf>
    <xf numFmtId="192" fontId="7" fillId="0" borderId="1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  <cellStyle name="ปกติ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21.8515625" style="0" customWidth="1"/>
    <col min="2" max="2" width="12.8515625" style="0" customWidth="1"/>
    <col min="6" max="6" width="12.00390625" style="0" customWidth="1"/>
    <col min="7" max="7" width="14.8515625" style="0" customWidth="1"/>
    <col min="10" max="10" width="12.7109375" style="0" customWidth="1"/>
    <col min="13" max="13" width="17.140625" style="0" customWidth="1"/>
  </cols>
  <sheetData>
    <row r="3" spans="1:13" ht="23.25">
      <c r="A3" s="161" t="s">
        <v>35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"/>
      <c r="M3" s="1"/>
    </row>
    <row r="4" spans="1:13" ht="23.25">
      <c r="A4" s="162" t="s">
        <v>37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2"/>
      <c r="M4" s="2"/>
    </row>
    <row r="5" spans="1:13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  <c r="M5" s="3"/>
    </row>
    <row r="6" spans="1:13" ht="23.25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163" t="s">
        <v>36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164"/>
    </row>
    <row r="8" spans="1:13" ht="23.25">
      <c r="A8" s="16" t="s">
        <v>15</v>
      </c>
      <c r="B8" s="17">
        <v>20.6767</v>
      </c>
      <c r="C8" s="17">
        <v>3.685</v>
      </c>
      <c r="D8" s="17">
        <v>0.36850000000000005</v>
      </c>
      <c r="E8" s="17">
        <v>2.5</v>
      </c>
      <c r="F8" s="17">
        <v>0.04</v>
      </c>
      <c r="G8" s="17">
        <v>27.2702</v>
      </c>
      <c r="H8" s="17">
        <v>1.9089140000000002</v>
      </c>
      <c r="I8" s="18">
        <v>29.179114</v>
      </c>
      <c r="J8" s="17">
        <v>-0.7842186915887837</v>
      </c>
      <c r="K8" s="17">
        <v>-0.054895308411214865</v>
      </c>
      <c r="L8" s="19">
        <v>28.34</v>
      </c>
      <c r="M8" s="20">
        <v>30.579113999999997</v>
      </c>
    </row>
    <row r="9" spans="1:13" ht="23.25">
      <c r="A9" s="16" t="s">
        <v>16</v>
      </c>
      <c r="B9" s="17">
        <v>20.2079</v>
      </c>
      <c r="C9" s="17">
        <v>3.685</v>
      </c>
      <c r="D9" s="17">
        <v>0.36850000000000005</v>
      </c>
      <c r="E9" s="17">
        <v>2.3</v>
      </c>
      <c r="F9" s="17">
        <v>0.04</v>
      </c>
      <c r="G9" s="17">
        <v>26.601399999999998</v>
      </c>
      <c r="H9" s="17">
        <v>1.862098</v>
      </c>
      <c r="I9" s="18">
        <v>28.463497999999998</v>
      </c>
      <c r="J9" s="17">
        <v>-0.8630822429906528</v>
      </c>
      <c r="K9" s="17">
        <v>-0.060415757009345705</v>
      </c>
      <c r="L9" s="19">
        <v>27.54</v>
      </c>
      <c r="M9" s="20">
        <v>29.863497999999996</v>
      </c>
    </row>
    <row r="10" spans="1:13" ht="23.25">
      <c r="A10" s="16" t="s">
        <v>24</v>
      </c>
      <c r="B10" s="21">
        <v>21.143030000000003</v>
      </c>
      <c r="C10" s="17">
        <v>3.3165</v>
      </c>
      <c r="D10" s="17">
        <v>0.33165</v>
      </c>
      <c r="E10" s="17">
        <v>0.54</v>
      </c>
      <c r="F10" s="17">
        <v>0.036</v>
      </c>
      <c r="G10" s="17">
        <v>25.367180000000005</v>
      </c>
      <c r="H10" s="17">
        <v>1.7757026000000005</v>
      </c>
      <c r="I10" s="18">
        <v>27.142882600000004</v>
      </c>
      <c r="J10" s="17">
        <v>-0.2830678504672932</v>
      </c>
      <c r="K10" s="17">
        <v>-0.019814749532710528</v>
      </c>
      <c r="L10" s="19">
        <v>26.84</v>
      </c>
      <c r="M10" s="20">
        <v>29.079113999999997</v>
      </c>
    </row>
    <row r="11" spans="1:13" ht="23.25">
      <c r="A11" s="16" t="s">
        <v>17</v>
      </c>
      <c r="B11" s="17">
        <v>21.697954885523075</v>
      </c>
      <c r="C11" s="17">
        <v>3.055</v>
      </c>
      <c r="D11" s="17">
        <v>0.3055</v>
      </c>
      <c r="E11" s="17">
        <v>0.1</v>
      </c>
      <c r="F11" s="17">
        <v>0.04</v>
      </c>
      <c r="G11" s="17">
        <v>25.198454885523073</v>
      </c>
      <c r="H11" s="17">
        <v>1.7638918419866154</v>
      </c>
      <c r="I11" s="18">
        <v>26.96234672750969</v>
      </c>
      <c r="J11" s="17">
        <v>-0.37602497898101983</v>
      </c>
      <c r="K11" s="17">
        <v>-0.02632174852867139</v>
      </c>
      <c r="L11" s="22">
        <v>28.35</v>
      </c>
      <c r="M11" s="23"/>
    </row>
    <row r="12" spans="1:13" ht="23.25">
      <c r="A12" s="16" t="s">
        <v>25</v>
      </c>
      <c r="B12" s="17">
        <v>21.4049</v>
      </c>
      <c r="C12" s="17">
        <v>2.305</v>
      </c>
      <c r="D12" s="17">
        <v>0.23050000000000004</v>
      </c>
      <c r="E12" s="17">
        <v>1.95</v>
      </c>
      <c r="F12" s="17">
        <v>0.04</v>
      </c>
      <c r="G12" s="17">
        <v>25.9304</v>
      </c>
      <c r="H12" s="17">
        <v>1.815128</v>
      </c>
      <c r="I12" s="18">
        <v>27.745528</v>
      </c>
      <c r="J12" s="17">
        <v>-0.9864747663551391</v>
      </c>
      <c r="K12" s="17">
        <v>-0.06905323364485974</v>
      </c>
      <c r="L12" s="19">
        <v>26.69</v>
      </c>
      <c r="M12" s="20">
        <v>28.815528</v>
      </c>
    </row>
    <row r="13" spans="1:13" ht="23.25">
      <c r="A13" s="16" t="s">
        <v>18</v>
      </c>
      <c r="B13" s="17">
        <v>20.9378</v>
      </c>
      <c r="C13" s="17">
        <v>2.405</v>
      </c>
      <c r="D13" s="17">
        <v>0.2405</v>
      </c>
      <c r="E13" s="17">
        <v>1.95</v>
      </c>
      <c r="F13" s="17">
        <v>0.04</v>
      </c>
      <c r="G13" s="17">
        <v>25.5733</v>
      </c>
      <c r="H13" s="17">
        <v>1.7901310000000001</v>
      </c>
      <c r="I13" s="18">
        <v>27.363431</v>
      </c>
      <c r="J13" s="17">
        <v>-1.6480663551401842</v>
      </c>
      <c r="K13" s="17">
        <v>-0.1153646448598129</v>
      </c>
      <c r="L13" s="19">
        <v>26.4</v>
      </c>
      <c r="M13" s="23"/>
    </row>
    <row r="14" spans="1:13" ht="23.25">
      <c r="A14" s="16" t="s">
        <v>28</v>
      </c>
      <c r="B14" s="17">
        <v>14.752766039606337</v>
      </c>
      <c r="C14" s="24">
        <v>0.7245400000000001</v>
      </c>
      <c r="D14" s="17">
        <v>0.072454</v>
      </c>
      <c r="E14" s="17">
        <v>0.06</v>
      </c>
      <c r="F14" s="17">
        <v>0.04</v>
      </c>
      <c r="G14" s="17">
        <v>15.649760039606337</v>
      </c>
      <c r="H14" s="17">
        <v>1.0954832027724437</v>
      </c>
      <c r="I14" s="18">
        <v>16.74524324237878</v>
      </c>
      <c r="J14" s="17">
        <v>0.7521091192721684</v>
      </c>
      <c r="K14" s="17">
        <v>0.05264763834905179</v>
      </c>
      <c r="L14" s="22">
        <v>17.87</v>
      </c>
      <c r="M14" s="23"/>
    </row>
    <row r="15" spans="1:13" ht="23.25">
      <c r="A15" s="16" t="s">
        <v>29</v>
      </c>
      <c r="B15" s="17">
        <v>13.856223130723293</v>
      </c>
      <c r="C15" s="24">
        <v>0.68764</v>
      </c>
      <c r="D15" s="17">
        <v>0.068764</v>
      </c>
      <c r="E15" s="17">
        <v>0.06</v>
      </c>
      <c r="F15" s="17">
        <v>0.04</v>
      </c>
      <c r="G15" s="17">
        <v>14.712627130723293</v>
      </c>
      <c r="H15" s="17">
        <v>1.0298838991506305</v>
      </c>
      <c r="I15" s="18">
        <v>15.742511029873924</v>
      </c>
      <c r="J15" s="17">
        <v>0.8855037103982029</v>
      </c>
      <c r="K15" s="17">
        <v>0.061985259727874206</v>
      </c>
      <c r="L15" s="22">
        <v>16.69</v>
      </c>
      <c r="M15" s="23"/>
    </row>
    <row r="16" spans="1:13" ht="23.25">
      <c r="A16" s="16" t="s">
        <v>20</v>
      </c>
      <c r="B16" s="24">
        <v>12.0116</v>
      </c>
      <c r="C16" s="17">
        <v>2.17</v>
      </c>
      <c r="D16" s="17">
        <v>0.217</v>
      </c>
      <c r="E16" s="17">
        <v>-1.9417000000000004</v>
      </c>
      <c r="F16" s="17">
        <v>0</v>
      </c>
      <c r="G16" s="17">
        <v>12.4569</v>
      </c>
      <c r="H16" s="17">
        <v>0.8719830000000001</v>
      </c>
      <c r="I16" s="18">
        <v>13.328883</v>
      </c>
      <c r="J16" s="17">
        <v>3.2566</v>
      </c>
      <c r="K16" s="17">
        <v>0.22796200000000003</v>
      </c>
      <c r="L16" s="19">
        <v>16.81</v>
      </c>
      <c r="M16" s="23"/>
    </row>
    <row r="17" spans="1:13" ht="23.25">
      <c r="A17" s="16" t="s">
        <v>19</v>
      </c>
      <c r="B17" s="24">
        <v>12.0116</v>
      </c>
      <c r="C17" s="17">
        <v>2.17</v>
      </c>
      <c r="D17" s="17">
        <v>0.217</v>
      </c>
      <c r="E17" s="17">
        <v>-1.9417000000000004</v>
      </c>
      <c r="F17" s="17">
        <v>0</v>
      </c>
      <c r="G17" s="17">
        <v>12.4569</v>
      </c>
      <c r="H17" s="17">
        <v>0.8719830000000001</v>
      </c>
      <c r="I17" s="18">
        <v>13.328883</v>
      </c>
      <c r="J17" s="17">
        <v>3.2566</v>
      </c>
      <c r="K17" s="17">
        <v>0.22796200000000003</v>
      </c>
      <c r="L17" s="19">
        <v>16.81</v>
      </c>
      <c r="M17" s="23"/>
    </row>
    <row r="18" spans="1:13" ht="23.25">
      <c r="A18" s="16" t="s">
        <v>21</v>
      </c>
      <c r="B18" s="24">
        <v>12.0116</v>
      </c>
      <c r="C18" s="17">
        <v>2.17</v>
      </c>
      <c r="D18" s="17">
        <v>0.217</v>
      </c>
      <c r="E18" s="17">
        <v>-1.9417000000000004</v>
      </c>
      <c r="F18" s="17">
        <v>0</v>
      </c>
      <c r="G18" s="17">
        <v>12.4569</v>
      </c>
      <c r="H18" s="17">
        <v>0.8719830000000001</v>
      </c>
      <c r="I18" s="18">
        <v>13.328883</v>
      </c>
      <c r="J18" s="17">
        <v>3.2566</v>
      </c>
      <c r="K18" s="17">
        <v>0.22796200000000003</v>
      </c>
      <c r="L18" s="19">
        <v>16.81</v>
      </c>
      <c r="M18" s="23"/>
    </row>
    <row r="19" spans="1:13" ht="23.25">
      <c r="A19" s="25"/>
      <c r="B19" s="26"/>
      <c r="C19" s="27"/>
      <c r="D19" s="27"/>
      <c r="E19" s="27"/>
      <c r="F19" s="28"/>
      <c r="G19" s="29"/>
      <c r="H19" s="29"/>
      <c r="I19" s="30"/>
      <c r="J19" s="31"/>
      <c r="K19" s="32"/>
      <c r="L19" s="33"/>
      <c r="M19" s="34"/>
    </row>
    <row r="20" spans="1:13" ht="23.25">
      <c r="A20" s="3" t="s">
        <v>33</v>
      </c>
      <c r="B20" s="35" t="s">
        <v>34</v>
      </c>
      <c r="C20" s="36">
        <v>38.0416</v>
      </c>
      <c r="D20" s="37" t="s">
        <v>22</v>
      </c>
      <c r="E20" s="3"/>
      <c r="F20" s="38"/>
      <c r="G20" s="38"/>
      <c r="H20" s="39"/>
      <c r="I20" s="17"/>
      <c r="J20" s="40"/>
      <c r="K20" s="37"/>
      <c r="L20" s="17"/>
      <c r="M20" s="17"/>
    </row>
    <row r="21" spans="1:13" ht="22.5">
      <c r="A21" s="41" t="s">
        <v>32</v>
      </c>
      <c r="B21" s="35" t="s">
        <v>34</v>
      </c>
      <c r="C21" s="36">
        <v>-0.4870861557608891</v>
      </c>
      <c r="D21" s="37" t="s">
        <v>30</v>
      </c>
      <c r="E21" s="42"/>
      <c r="F21" s="43"/>
      <c r="G21" s="43"/>
      <c r="H21" s="43"/>
      <c r="I21" s="43"/>
      <c r="J21" s="43"/>
      <c r="K21" s="43"/>
      <c r="L21" s="43"/>
      <c r="M21" s="43"/>
    </row>
    <row r="22" spans="1:13" ht="22.5">
      <c r="A22" s="44" t="s">
        <v>31</v>
      </c>
      <c r="B22" s="35" t="s">
        <v>34</v>
      </c>
      <c r="C22" s="45">
        <v>2.9282276180052307</v>
      </c>
      <c r="D22" s="37" t="s">
        <v>30</v>
      </c>
      <c r="E22" s="46"/>
      <c r="F22" s="46"/>
      <c r="G22" s="46"/>
      <c r="H22" s="47"/>
      <c r="I22" s="46"/>
      <c r="J22" s="46"/>
      <c r="K22" s="46"/>
      <c r="L22" s="46"/>
      <c r="M22" s="46"/>
    </row>
    <row r="23" spans="1:13" ht="21">
      <c r="A23" s="48"/>
      <c r="B23" s="49"/>
      <c r="C23" s="50"/>
      <c r="D23" s="51"/>
      <c r="E23" s="51"/>
      <c r="F23" s="51"/>
      <c r="G23" s="51"/>
      <c r="H23" s="52"/>
      <c r="I23" s="51"/>
      <c r="J23" s="53"/>
      <c r="K23" s="51"/>
      <c r="L23" s="51"/>
      <c r="M23" s="51"/>
    </row>
  </sheetData>
  <mergeCells count="3">
    <mergeCell ref="A3:K3"/>
    <mergeCell ref="A4:K4"/>
    <mergeCell ref="M6:M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12" sqref="L12"/>
    </sheetView>
  </sheetViews>
  <sheetFormatPr defaultColWidth="9.140625" defaultRowHeight="12.75"/>
  <cols>
    <col min="1" max="1" width="31.00390625" style="0" customWidth="1"/>
    <col min="2" max="2" width="11.421875" style="0" customWidth="1"/>
    <col min="10" max="10" width="12.28125" style="0" customWidth="1"/>
    <col min="13" max="13" width="16.00390625" style="0" customWidth="1"/>
  </cols>
  <sheetData>
    <row r="1" spans="1:12" ht="23.25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54"/>
    </row>
    <row r="2" spans="1:12" ht="23.25">
      <c r="A2" s="166" t="s">
        <v>53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5"/>
    </row>
    <row r="3" spans="1:12" ht="24">
      <c r="A3" s="56"/>
      <c r="B3" s="57"/>
      <c r="C3" s="56"/>
      <c r="D3" s="58"/>
      <c r="E3" s="56"/>
      <c r="F3" s="56"/>
      <c r="G3" s="58"/>
      <c r="H3" s="56"/>
      <c r="I3" s="59"/>
      <c r="J3" s="56"/>
      <c r="K3" s="56" t="s">
        <v>0</v>
      </c>
      <c r="L3" s="56"/>
    </row>
    <row r="4" spans="1:13" ht="24">
      <c r="A4" s="60"/>
      <c r="B4" s="61" t="s">
        <v>1</v>
      </c>
      <c r="C4" s="62" t="s">
        <v>26</v>
      </c>
      <c r="D4" s="62" t="s">
        <v>27</v>
      </c>
      <c r="E4" s="62" t="s">
        <v>2</v>
      </c>
      <c r="F4" s="62" t="s">
        <v>3</v>
      </c>
      <c r="G4" s="62" t="s">
        <v>4</v>
      </c>
      <c r="H4" s="62" t="s">
        <v>5</v>
      </c>
      <c r="I4" s="63" t="s">
        <v>6</v>
      </c>
      <c r="J4" s="62" t="s">
        <v>7</v>
      </c>
      <c r="K4" s="62" t="s">
        <v>5</v>
      </c>
      <c r="L4" s="64" t="s">
        <v>8</v>
      </c>
      <c r="M4" s="65" t="s">
        <v>36</v>
      </c>
    </row>
    <row r="5" spans="1:13" ht="24">
      <c r="A5" s="66"/>
      <c r="B5" s="67" t="s">
        <v>9</v>
      </c>
      <c r="C5" s="68" t="s">
        <v>10</v>
      </c>
      <c r="D5" s="68" t="s">
        <v>10</v>
      </c>
      <c r="E5" s="67" t="s">
        <v>23</v>
      </c>
      <c r="F5" s="67" t="s">
        <v>11</v>
      </c>
      <c r="G5" s="67" t="s">
        <v>12</v>
      </c>
      <c r="H5" s="69"/>
      <c r="I5" s="70"/>
      <c r="J5" s="67" t="s">
        <v>13</v>
      </c>
      <c r="K5" s="69"/>
      <c r="L5" s="71" t="s">
        <v>14</v>
      </c>
      <c r="M5" s="72"/>
    </row>
    <row r="6" spans="1:13" ht="24">
      <c r="A6" s="73" t="s">
        <v>15</v>
      </c>
      <c r="B6" s="74">
        <v>21.7809</v>
      </c>
      <c r="C6" s="74">
        <v>3.685</v>
      </c>
      <c r="D6" s="74">
        <f aca="true" t="shared" si="0" ref="D6:D16">+C6*0.1</f>
        <v>0.36850000000000005</v>
      </c>
      <c r="E6" s="74">
        <v>2.5</v>
      </c>
      <c r="F6" s="74">
        <v>0.04</v>
      </c>
      <c r="G6" s="74">
        <f>B6+C6+D6+E6+F6</f>
        <v>28.374399999999998</v>
      </c>
      <c r="H6" s="74">
        <f aca="true" t="shared" si="1" ref="H6:H13">+G6*0.07</f>
        <v>1.986208</v>
      </c>
      <c r="I6" s="75">
        <f>+G6+H6</f>
        <v>30.360608</v>
      </c>
      <c r="J6" s="74">
        <f>(L6-I6)/1.07</f>
        <v>-1.0472971962616828</v>
      </c>
      <c r="K6" s="74">
        <f>J6*0.07</f>
        <v>-0.0733108037383178</v>
      </c>
      <c r="L6" s="76">
        <v>29.24</v>
      </c>
      <c r="M6" s="77">
        <v>31.76</v>
      </c>
    </row>
    <row r="7" spans="1:13" ht="24">
      <c r="A7" s="73" t="s">
        <v>16</v>
      </c>
      <c r="B7" s="74">
        <v>21.316</v>
      </c>
      <c r="C7" s="74">
        <v>3.685</v>
      </c>
      <c r="D7" s="74">
        <f t="shared" si="0"/>
        <v>0.36850000000000005</v>
      </c>
      <c r="E7" s="74">
        <v>2.3</v>
      </c>
      <c r="F7" s="74">
        <v>0.04</v>
      </c>
      <c r="G7" s="74">
        <f>B7+C7+D7+E7+F7</f>
        <v>27.7095</v>
      </c>
      <c r="H7" s="74">
        <f t="shared" si="1"/>
        <v>1.939665</v>
      </c>
      <c r="I7" s="75">
        <f aca="true" t="shared" si="2" ref="I7:I16">+G7+H7</f>
        <v>29.649165</v>
      </c>
      <c r="J7" s="74">
        <f aca="true" t="shared" si="3" ref="J7:J13">(L7-I7)/1.07</f>
        <v>-1.13006074766355</v>
      </c>
      <c r="K7" s="74">
        <f aca="true" t="shared" si="4" ref="K7:K16">J7*0.07</f>
        <v>-0.07910425233644851</v>
      </c>
      <c r="L7" s="76">
        <v>28.44</v>
      </c>
      <c r="M7" s="78">
        <v>31.05</v>
      </c>
    </row>
    <row r="8" spans="1:13" ht="24">
      <c r="A8" s="79" t="s">
        <v>24</v>
      </c>
      <c r="B8" s="80">
        <v>22.1368</v>
      </c>
      <c r="C8" s="81">
        <f>C7*0.9</f>
        <v>3.3165</v>
      </c>
      <c r="D8" s="81">
        <f>+C8*0.1</f>
        <v>0.33165</v>
      </c>
      <c r="E8" s="81">
        <v>0.54</v>
      </c>
      <c r="F8" s="81">
        <v>0.036</v>
      </c>
      <c r="G8" s="74">
        <f aca="true" t="shared" si="5" ref="G8:G16">B8+C8+D8+E8+F8</f>
        <v>26.360950000000003</v>
      </c>
      <c r="H8" s="81">
        <f>+G8*0.07</f>
        <v>1.8452665000000004</v>
      </c>
      <c r="I8" s="75">
        <f t="shared" si="2"/>
        <v>28.206216500000004</v>
      </c>
      <c r="J8" s="74">
        <f t="shared" si="3"/>
        <v>-0.4357163551401917</v>
      </c>
      <c r="K8" s="74">
        <f t="shared" si="4"/>
        <v>-0.03050014485981342</v>
      </c>
      <c r="L8" s="76">
        <v>27.74</v>
      </c>
      <c r="M8" s="77">
        <v>30.26</v>
      </c>
    </row>
    <row r="9" spans="1:13" ht="24">
      <c r="A9" s="73" t="s">
        <v>17</v>
      </c>
      <c r="B9" s="82">
        <v>21.6219</v>
      </c>
      <c r="C9" s="74">
        <f>3.3605/1.1</f>
        <v>3.0549999999999997</v>
      </c>
      <c r="D9" s="74">
        <f t="shared" si="0"/>
        <v>0.3055</v>
      </c>
      <c r="E9" s="74">
        <f>0.1</f>
        <v>0.1</v>
      </c>
      <c r="F9" s="74">
        <v>0.04</v>
      </c>
      <c r="G9" s="74">
        <f t="shared" si="5"/>
        <v>25.1224</v>
      </c>
      <c r="H9" s="74">
        <f t="shared" si="1"/>
        <v>1.7585680000000001</v>
      </c>
      <c r="I9" s="75">
        <f t="shared" si="2"/>
        <v>26.880968</v>
      </c>
      <c r="J9" s="74">
        <f t="shared" si="3"/>
        <v>1.784142056074766</v>
      </c>
      <c r="K9" s="74">
        <f t="shared" si="4"/>
        <v>0.12488994392523363</v>
      </c>
      <c r="L9" s="83">
        <v>28.79</v>
      </c>
      <c r="M9" s="84"/>
    </row>
    <row r="10" spans="1:13" ht="24">
      <c r="A10" s="73" t="s">
        <v>25</v>
      </c>
      <c r="B10" s="74">
        <v>21.2361</v>
      </c>
      <c r="C10" s="74">
        <v>2.305</v>
      </c>
      <c r="D10" s="74">
        <f t="shared" si="0"/>
        <v>0.23050000000000004</v>
      </c>
      <c r="E10" s="85">
        <v>0.95</v>
      </c>
      <c r="F10" s="74">
        <v>0.04</v>
      </c>
      <c r="G10" s="74">
        <f t="shared" si="5"/>
        <v>24.761599999999998</v>
      </c>
      <c r="H10" s="74">
        <f t="shared" si="1"/>
        <v>1.733312</v>
      </c>
      <c r="I10" s="75">
        <f t="shared" si="2"/>
        <v>26.494912</v>
      </c>
      <c r="J10" s="74">
        <f t="shared" si="3"/>
        <v>0.08886728971962664</v>
      </c>
      <c r="K10" s="74">
        <f t="shared" si="4"/>
        <v>0.006220710280373866</v>
      </c>
      <c r="L10" s="76">
        <v>26.59</v>
      </c>
      <c r="M10" s="77">
        <v>27.56</v>
      </c>
    </row>
    <row r="11" spans="1:13" ht="24">
      <c r="A11" s="73" t="s">
        <v>18</v>
      </c>
      <c r="B11" s="74">
        <v>20.7732</v>
      </c>
      <c r="C11" s="74">
        <v>2.405</v>
      </c>
      <c r="D11" s="74">
        <f t="shared" si="0"/>
        <v>0.2405</v>
      </c>
      <c r="E11" s="85">
        <v>0.95</v>
      </c>
      <c r="F11" s="74">
        <v>0.04</v>
      </c>
      <c r="G11" s="74">
        <f t="shared" si="5"/>
        <v>24.4087</v>
      </c>
      <c r="H11" s="74">
        <f t="shared" si="1"/>
        <v>1.708609</v>
      </c>
      <c r="I11" s="75">
        <f t="shared" si="2"/>
        <v>26.117309</v>
      </c>
      <c r="J11" s="74">
        <f t="shared" si="3"/>
        <v>-0.2965504672897178</v>
      </c>
      <c r="K11" s="74">
        <f t="shared" si="4"/>
        <v>-0.020758532710280247</v>
      </c>
      <c r="L11" s="76">
        <v>25.8</v>
      </c>
      <c r="M11" s="86"/>
    </row>
    <row r="12" spans="1:13" ht="24">
      <c r="A12" s="73" t="s">
        <v>40</v>
      </c>
      <c r="B12" s="74">
        <v>14.8463</v>
      </c>
      <c r="C12" s="74">
        <v>0.7322</v>
      </c>
      <c r="D12" s="74">
        <v>0.0732</v>
      </c>
      <c r="E12" s="74">
        <v>0.06</v>
      </c>
      <c r="F12" s="74">
        <v>0.04</v>
      </c>
      <c r="G12" s="74">
        <f t="shared" si="5"/>
        <v>15.7517</v>
      </c>
      <c r="H12" s="74">
        <f t="shared" si="1"/>
        <v>1.102619</v>
      </c>
      <c r="I12" s="75">
        <f t="shared" si="2"/>
        <v>16.854319</v>
      </c>
      <c r="J12" s="74">
        <f t="shared" si="3"/>
        <v>0.9492345794392529</v>
      </c>
      <c r="K12" s="74">
        <f t="shared" si="4"/>
        <v>0.06644642056074772</v>
      </c>
      <c r="L12" s="83">
        <v>17.87</v>
      </c>
      <c r="M12" s="86"/>
    </row>
    <row r="13" spans="1:13" ht="24">
      <c r="A13" s="73" t="s">
        <v>41</v>
      </c>
      <c r="B13" s="74">
        <v>13.9341</v>
      </c>
      <c r="C13" s="74">
        <v>0.6849</v>
      </c>
      <c r="D13" s="74">
        <v>0.0685</v>
      </c>
      <c r="E13" s="74">
        <v>0.06</v>
      </c>
      <c r="F13" s="74">
        <v>0.04</v>
      </c>
      <c r="G13" s="74">
        <f t="shared" si="5"/>
        <v>14.787500000000001</v>
      </c>
      <c r="H13" s="74">
        <f t="shared" si="1"/>
        <v>1.0351250000000003</v>
      </c>
      <c r="I13" s="75">
        <f t="shared" si="2"/>
        <v>15.822625000000002</v>
      </c>
      <c r="J13" s="74">
        <f t="shared" si="3"/>
        <v>1.1096962616822423</v>
      </c>
      <c r="K13" s="74">
        <f t="shared" si="4"/>
        <v>0.07767873831775697</v>
      </c>
      <c r="L13" s="83">
        <v>17.01</v>
      </c>
      <c r="M13" s="86"/>
    </row>
    <row r="14" spans="1:13" ht="24">
      <c r="A14" s="73" t="s">
        <v>20</v>
      </c>
      <c r="B14" s="74">
        <v>11.8805</v>
      </c>
      <c r="C14" s="74">
        <v>2.17</v>
      </c>
      <c r="D14" s="74">
        <f t="shared" si="0"/>
        <v>0.217</v>
      </c>
      <c r="E14" s="74">
        <v>-1.8106</v>
      </c>
      <c r="F14" s="74">
        <v>0</v>
      </c>
      <c r="G14" s="74">
        <f>B14+C14+D14+E14+F14</f>
        <v>12.456900000000001</v>
      </c>
      <c r="H14" s="74">
        <f>(G14*0.07)</f>
        <v>0.8719830000000002</v>
      </c>
      <c r="I14" s="75">
        <f t="shared" si="2"/>
        <v>13.328883000000001</v>
      </c>
      <c r="J14" s="74">
        <v>3.2566</v>
      </c>
      <c r="K14" s="74">
        <f t="shared" si="4"/>
        <v>0.22796200000000003</v>
      </c>
      <c r="L14" s="83">
        <v>16.81</v>
      </c>
      <c r="M14" s="86"/>
    </row>
    <row r="15" spans="1:13" ht="24">
      <c r="A15" s="73" t="s">
        <v>19</v>
      </c>
      <c r="B15" s="74">
        <v>11.8805</v>
      </c>
      <c r="C15" s="74">
        <v>2.17</v>
      </c>
      <c r="D15" s="74">
        <f t="shared" si="0"/>
        <v>0.217</v>
      </c>
      <c r="E15" s="74">
        <v>-1.8106</v>
      </c>
      <c r="F15" s="74">
        <v>0</v>
      </c>
      <c r="G15" s="74">
        <f t="shared" si="5"/>
        <v>12.456900000000001</v>
      </c>
      <c r="H15" s="74">
        <f>(G15*0.07)</f>
        <v>0.8719830000000002</v>
      </c>
      <c r="I15" s="75">
        <f t="shared" si="2"/>
        <v>13.328883000000001</v>
      </c>
      <c r="J15" s="74">
        <v>3.2566</v>
      </c>
      <c r="K15" s="74">
        <f t="shared" si="4"/>
        <v>0.22796200000000003</v>
      </c>
      <c r="L15" s="83">
        <v>16.81</v>
      </c>
      <c r="M15" s="86"/>
    </row>
    <row r="16" spans="1:13" ht="24">
      <c r="A16" s="73" t="s">
        <v>21</v>
      </c>
      <c r="B16" s="74">
        <v>11.8805</v>
      </c>
      <c r="C16" s="74">
        <v>2.17</v>
      </c>
      <c r="D16" s="74">
        <f t="shared" si="0"/>
        <v>0.217</v>
      </c>
      <c r="E16" s="74">
        <v>-1.8106</v>
      </c>
      <c r="F16" s="74">
        <v>0</v>
      </c>
      <c r="G16" s="74">
        <f t="shared" si="5"/>
        <v>12.456900000000001</v>
      </c>
      <c r="H16" s="74">
        <f>(G16*0.07)</f>
        <v>0.8719830000000002</v>
      </c>
      <c r="I16" s="75">
        <f t="shared" si="2"/>
        <v>13.328883000000001</v>
      </c>
      <c r="J16" s="74">
        <v>3.2566</v>
      </c>
      <c r="K16" s="74">
        <f t="shared" si="4"/>
        <v>0.22796200000000003</v>
      </c>
      <c r="L16" s="83">
        <v>16.81</v>
      </c>
      <c r="M16" s="86"/>
    </row>
    <row r="17" spans="1:13" ht="24">
      <c r="A17" s="87"/>
      <c r="B17" s="88"/>
      <c r="C17" s="69"/>
      <c r="D17" s="69"/>
      <c r="E17" s="69"/>
      <c r="F17" s="89"/>
      <c r="G17" s="90"/>
      <c r="H17" s="90"/>
      <c r="I17" s="91"/>
      <c r="J17" s="68"/>
      <c r="K17" s="92"/>
      <c r="L17" s="93"/>
      <c r="M17" s="72"/>
    </row>
    <row r="18" spans="1:12" ht="24">
      <c r="A18" s="56" t="s">
        <v>42</v>
      </c>
      <c r="B18" s="94">
        <v>37.6971</v>
      </c>
      <c r="D18" s="154" t="s">
        <v>22</v>
      </c>
      <c r="E18" s="56"/>
      <c r="F18" s="96"/>
      <c r="G18" s="96"/>
      <c r="H18" s="97"/>
      <c r="I18" s="74"/>
      <c r="J18" s="98"/>
      <c r="K18" s="95"/>
      <c r="L18" s="74"/>
    </row>
    <row r="19" spans="1:4" ht="24">
      <c r="A19" t="s">
        <v>43</v>
      </c>
      <c r="B19" s="99">
        <v>0.108</v>
      </c>
      <c r="D19" s="154" t="s">
        <v>30</v>
      </c>
    </row>
    <row r="20" spans="1:4" ht="24">
      <c r="A20" t="s">
        <v>44</v>
      </c>
      <c r="B20" s="99">
        <v>2.8721</v>
      </c>
      <c r="D20" s="154" t="s">
        <v>30</v>
      </c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12" sqref="L12"/>
    </sheetView>
  </sheetViews>
  <sheetFormatPr defaultColWidth="9.140625" defaultRowHeight="12.75"/>
  <cols>
    <col min="1" max="1" width="30.7109375" style="0" customWidth="1"/>
    <col min="2" max="2" width="11.140625" style="0" customWidth="1"/>
    <col min="10" max="10" width="11.8515625" style="0" customWidth="1"/>
    <col min="13" max="13" width="16.00390625" style="0" customWidth="1"/>
  </cols>
  <sheetData>
    <row r="1" spans="1:12" ht="23.25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54"/>
    </row>
    <row r="2" spans="1:12" ht="23.25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5"/>
    </row>
    <row r="3" spans="1:12" ht="24">
      <c r="A3" s="56"/>
      <c r="B3" s="57"/>
      <c r="C3" s="56"/>
      <c r="D3" s="58"/>
      <c r="E3" s="56"/>
      <c r="F3" s="56"/>
      <c r="G3" s="58"/>
      <c r="H3" s="56"/>
      <c r="I3" s="59"/>
      <c r="J3" s="56"/>
      <c r="K3" s="56" t="s">
        <v>0</v>
      </c>
      <c r="L3" s="56"/>
    </row>
    <row r="4" spans="1:13" ht="24">
      <c r="A4" s="60"/>
      <c r="B4" s="61" t="s">
        <v>1</v>
      </c>
      <c r="C4" s="62" t="s">
        <v>26</v>
      </c>
      <c r="D4" s="62" t="s">
        <v>27</v>
      </c>
      <c r="E4" s="62" t="s">
        <v>2</v>
      </c>
      <c r="F4" s="62" t="s">
        <v>3</v>
      </c>
      <c r="G4" s="62" t="s">
        <v>4</v>
      </c>
      <c r="H4" s="62" t="s">
        <v>5</v>
      </c>
      <c r="I4" s="63" t="s">
        <v>6</v>
      </c>
      <c r="J4" s="62" t="s">
        <v>7</v>
      </c>
      <c r="K4" s="62" t="s">
        <v>5</v>
      </c>
      <c r="L4" s="64" t="s">
        <v>8</v>
      </c>
      <c r="M4" s="65" t="s">
        <v>36</v>
      </c>
    </row>
    <row r="5" spans="1:13" ht="24">
      <c r="A5" s="66"/>
      <c r="B5" s="67" t="s">
        <v>9</v>
      </c>
      <c r="C5" s="68" t="s">
        <v>10</v>
      </c>
      <c r="D5" s="68" t="s">
        <v>10</v>
      </c>
      <c r="E5" s="67" t="s">
        <v>23</v>
      </c>
      <c r="F5" s="67" t="s">
        <v>11</v>
      </c>
      <c r="G5" s="67" t="s">
        <v>12</v>
      </c>
      <c r="H5" s="69"/>
      <c r="I5" s="70"/>
      <c r="J5" s="67" t="s">
        <v>13</v>
      </c>
      <c r="K5" s="69"/>
      <c r="L5" s="71" t="s">
        <v>14</v>
      </c>
      <c r="M5" s="72"/>
    </row>
    <row r="6" spans="1:13" ht="24">
      <c r="A6" s="73" t="s">
        <v>15</v>
      </c>
      <c r="B6" s="74">
        <v>20.6937</v>
      </c>
      <c r="C6" s="74">
        <v>3.685</v>
      </c>
      <c r="D6" s="74">
        <f aca="true" t="shared" si="0" ref="D6:D16">+C6*0.1</f>
        <v>0.36850000000000005</v>
      </c>
      <c r="E6" s="74">
        <v>2.5</v>
      </c>
      <c r="F6" s="74">
        <v>0.04</v>
      </c>
      <c r="G6" s="74">
        <f>B6+C6+D6+E6+F6</f>
        <v>27.2872</v>
      </c>
      <c r="H6" s="74">
        <f aca="true" t="shared" si="1" ref="H6:H13">+G6*0.07</f>
        <v>1.910104</v>
      </c>
      <c r="I6" s="75">
        <f>+G6+H6</f>
        <v>29.197304</v>
      </c>
      <c r="J6" s="74">
        <f>(L6-I6)/1.07</f>
        <v>0.03990280373831719</v>
      </c>
      <c r="K6" s="74">
        <f>J6*0.07</f>
        <v>0.0027931962616822036</v>
      </c>
      <c r="L6" s="76">
        <v>29.24</v>
      </c>
      <c r="M6" s="77">
        <v>30.6</v>
      </c>
    </row>
    <row r="7" spans="1:13" ht="24">
      <c r="A7" s="73" t="s">
        <v>16</v>
      </c>
      <c r="B7" s="74">
        <v>20.2196</v>
      </c>
      <c r="C7" s="74">
        <v>3.685</v>
      </c>
      <c r="D7" s="74">
        <f t="shared" si="0"/>
        <v>0.36850000000000005</v>
      </c>
      <c r="E7" s="74">
        <v>2.3</v>
      </c>
      <c r="F7" s="74">
        <v>0.04</v>
      </c>
      <c r="G7" s="74">
        <f>B7+C7+D7+E7+F7</f>
        <v>26.6131</v>
      </c>
      <c r="H7" s="74">
        <f t="shared" si="1"/>
        <v>1.8629170000000002</v>
      </c>
      <c r="I7" s="75">
        <f aca="true" t="shared" si="2" ref="I7:I16">+G7+H7</f>
        <v>28.476017</v>
      </c>
      <c r="J7" s="74">
        <f aca="true" t="shared" si="3" ref="J7:J13">(L7-I7)/1.07</f>
        <v>-0.03366074766354909</v>
      </c>
      <c r="K7" s="74">
        <f aca="true" t="shared" si="4" ref="K7:K16">J7*0.07</f>
        <v>-0.0023562523364484365</v>
      </c>
      <c r="L7" s="76">
        <v>28.44</v>
      </c>
      <c r="M7" s="78">
        <v>29.88</v>
      </c>
    </row>
    <row r="8" spans="1:13" ht="24">
      <c r="A8" s="79" t="s">
        <v>24</v>
      </c>
      <c r="B8" s="80">
        <v>21.1583</v>
      </c>
      <c r="C8" s="81">
        <f>C7*0.9</f>
        <v>3.3165</v>
      </c>
      <c r="D8" s="81">
        <f>+C8*0.1</f>
        <v>0.33165</v>
      </c>
      <c r="E8" s="81">
        <v>0.54</v>
      </c>
      <c r="F8" s="81">
        <v>0.036</v>
      </c>
      <c r="G8" s="74">
        <f aca="true" t="shared" si="5" ref="G8:G16">B8+C8+D8+E8+F8</f>
        <v>25.382450000000002</v>
      </c>
      <c r="H8" s="81">
        <f>+G8*0.07</f>
        <v>1.7767715000000004</v>
      </c>
      <c r="I8" s="75">
        <f t="shared" si="2"/>
        <v>27.1592215</v>
      </c>
      <c r="J8" s="74">
        <f t="shared" si="3"/>
        <v>0.5427836448598107</v>
      </c>
      <c r="K8" s="74">
        <f t="shared" si="4"/>
        <v>0.03799485514018675</v>
      </c>
      <c r="L8" s="76">
        <v>27.74</v>
      </c>
      <c r="M8" s="77">
        <v>29.1</v>
      </c>
    </row>
    <row r="9" spans="1:13" ht="24">
      <c r="A9" s="73" t="s">
        <v>17</v>
      </c>
      <c r="B9" s="82">
        <v>20.7947</v>
      </c>
      <c r="C9" s="74">
        <f>3.3605/1.1</f>
        <v>3.0549999999999997</v>
      </c>
      <c r="D9" s="74">
        <f t="shared" si="0"/>
        <v>0.3055</v>
      </c>
      <c r="E9" s="74">
        <f>0.1</f>
        <v>0.1</v>
      </c>
      <c r="F9" s="74">
        <v>0.04</v>
      </c>
      <c r="G9" s="74">
        <f t="shared" si="5"/>
        <v>24.295199999999998</v>
      </c>
      <c r="H9" s="74">
        <f t="shared" si="1"/>
        <v>1.700664</v>
      </c>
      <c r="I9" s="75">
        <f t="shared" si="2"/>
        <v>25.995863999999997</v>
      </c>
      <c r="J9" s="74">
        <f t="shared" si="3"/>
        <v>2.7702205607476666</v>
      </c>
      <c r="K9" s="74">
        <f t="shared" si="4"/>
        <v>0.19391543925233667</v>
      </c>
      <c r="L9" s="83">
        <v>28.96</v>
      </c>
      <c r="M9" s="84"/>
    </row>
    <row r="10" spans="1:13" ht="24">
      <c r="A10" s="73" t="s">
        <v>25</v>
      </c>
      <c r="B10" s="74">
        <v>20.3737</v>
      </c>
      <c r="C10" s="74">
        <v>2.305</v>
      </c>
      <c r="D10" s="74">
        <f t="shared" si="0"/>
        <v>0.23050000000000004</v>
      </c>
      <c r="E10" s="85">
        <v>0.95</v>
      </c>
      <c r="F10" s="74">
        <v>0.04</v>
      </c>
      <c r="G10" s="74">
        <f t="shared" si="5"/>
        <v>23.899199999999997</v>
      </c>
      <c r="H10" s="74">
        <f t="shared" si="1"/>
        <v>1.672944</v>
      </c>
      <c r="I10" s="75">
        <f t="shared" si="2"/>
        <v>25.572143999999998</v>
      </c>
      <c r="J10" s="74">
        <f t="shared" si="3"/>
        <v>0.9512672897196278</v>
      </c>
      <c r="K10" s="74">
        <f t="shared" si="4"/>
        <v>0.06658871028037396</v>
      </c>
      <c r="L10" s="76">
        <v>26.59</v>
      </c>
      <c r="M10" s="77">
        <v>26.64</v>
      </c>
    </row>
    <row r="11" spans="1:13" ht="24">
      <c r="A11" s="73" t="s">
        <v>18</v>
      </c>
      <c r="B11" s="74">
        <v>19.9405</v>
      </c>
      <c r="C11" s="74">
        <v>2.405</v>
      </c>
      <c r="D11" s="74">
        <f t="shared" si="0"/>
        <v>0.2405</v>
      </c>
      <c r="E11" s="85">
        <v>0.95</v>
      </c>
      <c r="F11" s="74">
        <v>0.04</v>
      </c>
      <c r="G11" s="74">
        <f t="shared" si="5"/>
        <v>23.576</v>
      </c>
      <c r="H11" s="74">
        <f t="shared" si="1"/>
        <v>1.6503200000000002</v>
      </c>
      <c r="I11" s="75">
        <f t="shared" si="2"/>
        <v>25.22632</v>
      </c>
      <c r="J11" s="74">
        <f t="shared" si="3"/>
        <v>1.0034392523364482</v>
      </c>
      <c r="K11" s="74">
        <f t="shared" si="4"/>
        <v>0.07024074766355137</v>
      </c>
      <c r="L11" s="76">
        <v>26.3</v>
      </c>
      <c r="M11" s="86"/>
    </row>
    <row r="12" spans="1:13" ht="24">
      <c r="A12" s="73" t="s">
        <v>40</v>
      </c>
      <c r="B12" s="74">
        <v>14.3818</v>
      </c>
      <c r="C12" s="74">
        <v>0.7344</v>
      </c>
      <c r="D12" s="74">
        <v>0.0734</v>
      </c>
      <c r="E12" s="74">
        <v>0.06</v>
      </c>
      <c r="F12" s="74">
        <v>0.04</v>
      </c>
      <c r="G12" s="74">
        <f t="shared" si="5"/>
        <v>15.2896</v>
      </c>
      <c r="H12" s="74">
        <f t="shared" si="1"/>
        <v>1.0702720000000001</v>
      </c>
      <c r="I12" s="75">
        <f t="shared" si="2"/>
        <v>16.359872</v>
      </c>
      <c r="J12" s="74">
        <f t="shared" si="3"/>
        <v>1.4113345794392538</v>
      </c>
      <c r="K12" s="74">
        <f t="shared" si="4"/>
        <v>0.09879342056074777</v>
      </c>
      <c r="L12" s="83">
        <v>17.87</v>
      </c>
      <c r="M12" s="86"/>
    </row>
    <row r="13" spans="1:13" ht="24">
      <c r="A13" s="73" t="s">
        <v>41</v>
      </c>
      <c r="B13" s="74">
        <v>13.5384</v>
      </c>
      <c r="C13" s="74">
        <v>0.6865</v>
      </c>
      <c r="D13" s="74">
        <v>0.0686</v>
      </c>
      <c r="E13" s="74">
        <v>0.06</v>
      </c>
      <c r="F13" s="74">
        <v>0.04</v>
      </c>
      <c r="G13" s="74">
        <f t="shared" si="5"/>
        <v>14.3935</v>
      </c>
      <c r="H13" s="74">
        <f t="shared" si="1"/>
        <v>1.0075450000000001</v>
      </c>
      <c r="I13" s="75">
        <f t="shared" si="2"/>
        <v>15.401045</v>
      </c>
      <c r="J13" s="74">
        <f t="shared" si="3"/>
        <v>1.5036962616822445</v>
      </c>
      <c r="K13" s="74">
        <f t="shared" si="4"/>
        <v>0.10525873831775712</v>
      </c>
      <c r="L13" s="83">
        <v>17.01</v>
      </c>
      <c r="M13" s="86"/>
    </row>
    <row r="14" spans="1:13" ht="24">
      <c r="A14" s="73" t="s">
        <v>20</v>
      </c>
      <c r="B14" s="74">
        <v>11.8805</v>
      </c>
      <c r="C14" s="74">
        <v>2.17</v>
      </c>
      <c r="D14" s="74">
        <f t="shared" si="0"/>
        <v>0.217</v>
      </c>
      <c r="E14" s="74">
        <v>-1.8106</v>
      </c>
      <c r="F14" s="74">
        <v>0</v>
      </c>
      <c r="G14" s="74">
        <f>B14+C14+D14+E14+F14</f>
        <v>12.456900000000001</v>
      </c>
      <c r="H14" s="74">
        <f>(G14*0.07)</f>
        <v>0.8719830000000002</v>
      </c>
      <c r="I14" s="75">
        <f t="shared" si="2"/>
        <v>13.328883000000001</v>
      </c>
      <c r="J14" s="74">
        <v>3.2566</v>
      </c>
      <c r="K14" s="74">
        <f t="shared" si="4"/>
        <v>0.22796200000000003</v>
      </c>
      <c r="L14" s="83">
        <v>16.81</v>
      </c>
      <c r="M14" s="86"/>
    </row>
    <row r="15" spans="1:13" ht="24">
      <c r="A15" s="73" t="s">
        <v>19</v>
      </c>
      <c r="B15" s="74">
        <v>11.8805</v>
      </c>
      <c r="C15" s="74">
        <v>2.17</v>
      </c>
      <c r="D15" s="74">
        <f t="shared" si="0"/>
        <v>0.217</v>
      </c>
      <c r="E15" s="74">
        <v>-1.8106</v>
      </c>
      <c r="F15" s="74">
        <v>0</v>
      </c>
      <c r="G15" s="74">
        <f t="shared" si="5"/>
        <v>12.456900000000001</v>
      </c>
      <c r="H15" s="74">
        <f>(G15*0.07)</f>
        <v>0.8719830000000002</v>
      </c>
      <c r="I15" s="75">
        <f t="shared" si="2"/>
        <v>13.328883000000001</v>
      </c>
      <c r="J15" s="74">
        <v>3.2566</v>
      </c>
      <c r="K15" s="74">
        <f t="shared" si="4"/>
        <v>0.22796200000000003</v>
      </c>
      <c r="L15" s="83">
        <v>16.81</v>
      </c>
      <c r="M15" s="86"/>
    </row>
    <row r="16" spans="1:13" ht="24">
      <c r="A16" s="73" t="s">
        <v>21</v>
      </c>
      <c r="B16" s="74">
        <v>11.8805</v>
      </c>
      <c r="C16" s="74">
        <v>2.17</v>
      </c>
      <c r="D16" s="74">
        <f t="shared" si="0"/>
        <v>0.217</v>
      </c>
      <c r="E16" s="74">
        <v>-1.8106</v>
      </c>
      <c r="F16" s="74">
        <v>0</v>
      </c>
      <c r="G16" s="74">
        <f t="shared" si="5"/>
        <v>12.456900000000001</v>
      </c>
      <c r="H16" s="74">
        <f>(G16*0.07)</f>
        <v>0.8719830000000002</v>
      </c>
      <c r="I16" s="75">
        <f t="shared" si="2"/>
        <v>13.328883000000001</v>
      </c>
      <c r="J16" s="74">
        <v>3.2566</v>
      </c>
      <c r="K16" s="74">
        <f t="shared" si="4"/>
        <v>0.22796200000000003</v>
      </c>
      <c r="L16" s="83">
        <v>16.81</v>
      </c>
      <c r="M16" s="86"/>
    </row>
    <row r="17" spans="1:13" ht="24">
      <c r="A17" s="87"/>
      <c r="B17" s="88"/>
      <c r="C17" s="69"/>
      <c r="D17" s="69"/>
      <c r="E17" s="69"/>
      <c r="F17" s="89"/>
      <c r="G17" s="90"/>
      <c r="H17" s="90"/>
      <c r="I17" s="91"/>
      <c r="J17" s="68"/>
      <c r="K17" s="92"/>
      <c r="L17" s="93"/>
      <c r="M17" s="72"/>
    </row>
    <row r="18" spans="1:12" ht="24">
      <c r="A18" s="56" t="s">
        <v>42</v>
      </c>
      <c r="B18" s="94">
        <v>37.9008</v>
      </c>
      <c r="D18" s="154" t="s">
        <v>22</v>
      </c>
      <c r="E18" s="56"/>
      <c r="F18" s="96"/>
      <c r="G18" s="96"/>
      <c r="H18" s="97"/>
      <c r="I18" s="74"/>
      <c r="J18" s="98"/>
      <c r="K18" s="95"/>
      <c r="L18" s="74"/>
    </row>
    <row r="19" spans="1:4" ht="24">
      <c r="A19" t="s">
        <v>43</v>
      </c>
      <c r="B19" s="99">
        <v>0.8932</v>
      </c>
      <c r="D19" s="154" t="s">
        <v>30</v>
      </c>
    </row>
    <row r="20" spans="1:4" ht="24">
      <c r="A20" t="s">
        <v>44</v>
      </c>
      <c r="B20" s="99">
        <v>2.8704</v>
      </c>
      <c r="D20" s="154" t="s">
        <v>30</v>
      </c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11" sqref="L11"/>
    </sheetView>
  </sheetViews>
  <sheetFormatPr defaultColWidth="9.140625" defaultRowHeight="12.75"/>
  <cols>
    <col min="1" max="1" width="31.140625" style="0" customWidth="1"/>
    <col min="10" max="10" width="13.00390625" style="0" customWidth="1"/>
    <col min="13" max="13" width="16.140625" style="0" customWidth="1"/>
  </cols>
  <sheetData>
    <row r="1" spans="1:12" ht="23.25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54"/>
    </row>
    <row r="2" spans="1:12" ht="23.25">
      <c r="A2" s="166" t="s">
        <v>55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5"/>
    </row>
    <row r="3" spans="1:12" ht="24">
      <c r="A3" s="56"/>
      <c r="B3" s="57"/>
      <c r="C3" s="56"/>
      <c r="D3" s="58"/>
      <c r="E3" s="56"/>
      <c r="F3" s="56"/>
      <c r="G3" s="58"/>
      <c r="H3" s="56"/>
      <c r="I3" s="59"/>
      <c r="J3" s="56"/>
      <c r="K3" s="56" t="s">
        <v>0</v>
      </c>
      <c r="L3" s="56"/>
    </row>
    <row r="4" spans="1:13" ht="24">
      <c r="A4" s="60"/>
      <c r="B4" s="61" t="s">
        <v>1</v>
      </c>
      <c r="C4" s="62" t="s">
        <v>26</v>
      </c>
      <c r="D4" s="62" t="s">
        <v>27</v>
      </c>
      <c r="E4" s="62" t="s">
        <v>2</v>
      </c>
      <c r="F4" s="62" t="s">
        <v>3</v>
      </c>
      <c r="G4" s="62" t="s">
        <v>4</v>
      </c>
      <c r="H4" s="62" t="s">
        <v>5</v>
      </c>
      <c r="I4" s="63" t="s">
        <v>6</v>
      </c>
      <c r="J4" s="62" t="s">
        <v>7</v>
      </c>
      <c r="K4" s="62" t="s">
        <v>5</v>
      </c>
      <c r="L4" s="64" t="s">
        <v>8</v>
      </c>
      <c r="M4" s="65" t="s">
        <v>36</v>
      </c>
    </row>
    <row r="5" spans="1:13" ht="24">
      <c r="A5" s="66"/>
      <c r="B5" s="67" t="s">
        <v>9</v>
      </c>
      <c r="C5" s="68" t="s">
        <v>10</v>
      </c>
      <c r="D5" s="68" t="s">
        <v>10</v>
      </c>
      <c r="E5" s="67" t="s">
        <v>23</v>
      </c>
      <c r="F5" s="67" t="s">
        <v>11</v>
      </c>
      <c r="G5" s="67" t="s">
        <v>12</v>
      </c>
      <c r="H5" s="69"/>
      <c r="I5" s="70"/>
      <c r="J5" s="67" t="s">
        <v>13</v>
      </c>
      <c r="K5" s="69"/>
      <c r="L5" s="71" t="s">
        <v>14</v>
      </c>
      <c r="M5" s="72"/>
    </row>
    <row r="6" spans="1:13" ht="24">
      <c r="A6" s="73" t="s">
        <v>15</v>
      </c>
      <c r="B6" s="74">
        <v>20.4286</v>
      </c>
      <c r="C6" s="74">
        <v>3.685</v>
      </c>
      <c r="D6" s="74">
        <f aca="true" t="shared" si="0" ref="D6:D16">+C6*0.1</f>
        <v>0.36850000000000005</v>
      </c>
      <c r="E6" s="74">
        <v>2.5</v>
      </c>
      <c r="F6" s="74">
        <v>0.04</v>
      </c>
      <c r="G6" s="74">
        <f>B6+C6+D6+E6+F6</f>
        <v>27.0221</v>
      </c>
      <c r="H6" s="74">
        <f aca="true" t="shared" si="1" ref="H6:H13">+G6*0.07</f>
        <v>1.891547</v>
      </c>
      <c r="I6" s="75">
        <f>+G6+H6</f>
        <v>28.913646999999997</v>
      </c>
      <c r="J6" s="74">
        <f>(L6-I6)/1.07</f>
        <v>-0.06882897196261455</v>
      </c>
      <c r="K6" s="74">
        <f>J6*0.07</f>
        <v>-0.004818028037383019</v>
      </c>
      <c r="L6" s="76">
        <v>28.84</v>
      </c>
      <c r="M6" s="77">
        <v>30.31</v>
      </c>
    </row>
    <row r="7" spans="1:13" ht="24">
      <c r="A7" s="73" t="s">
        <v>16</v>
      </c>
      <c r="B7" s="74">
        <v>19.9546</v>
      </c>
      <c r="C7" s="74">
        <v>3.685</v>
      </c>
      <c r="D7" s="74">
        <f t="shared" si="0"/>
        <v>0.36850000000000005</v>
      </c>
      <c r="E7" s="74">
        <v>2.3</v>
      </c>
      <c r="F7" s="74">
        <v>0.04</v>
      </c>
      <c r="G7" s="74">
        <f>B7+C7+D7+E7+F7</f>
        <v>26.3481</v>
      </c>
      <c r="H7" s="74">
        <f t="shared" si="1"/>
        <v>1.844367</v>
      </c>
      <c r="I7" s="75">
        <f aca="true" t="shared" si="2" ref="I7:I16">+G7+H7</f>
        <v>28.192467</v>
      </c>
      <c r="J7" s="74">
        <f aca="true" t="shared" si="3" ref="J7:J13">(L7-I7)/1.07</f>
        <v>-0.14249252336448734</v>
      </c>
      <c r="K7" s="74">
        <f aca="true" t="shared" si="4" ref="K7:K16">J7*0.07</f>
        <v>-0.009974476635514115</v>
      </c>
      <c r="L7" s="76">
        <v>28.04</v>
      </c>
      <c r="M7" s="78">
        <v>29.59</v>
      </c>
    </row>
    <row r="8" spans="1:13" ht="24">
      <c r="A8" s="79" t="s">
        <v>24</v>
      </c>
      <c r="B8" s="80">
        <v>20.9197</v>
      </c>
      <c r="C8" s="81">
        <f>C7*0.9</f>
        <v>3.3165</v>
      </c>
      <c r="D8" s="81">
        <f>+C8*0.1</f>
        <v>0.33165</v>
      </c>
      <c r="E8" s="81">
        <v>0.54</v>
      </c>
      <c r="F8" s="81">
        <v>0.036</v>
      </c>
      <c r="G8" s="74">
        <f aca="true" t="shared" si="5" ref="G8:G16">B8+C8+D8+E8+F8</f>
        <v>25.14385</v>
      </c>
      <c r="H8" s="81">
        <f>+G8*0.07</f>
        <v>1.7600695000000002</v>
      </c>
      <c r="I8" s="75">
        <f t="shared" si="2"/>
        <v>26.9039195</v>
      </c>
      <c r="J8" s="74">
        <f t="shared" si="3"/>
        <v>0.40755186915887776</v>
      </c>
      <c r="K8" s="74">
        <f t="shared" si="4"/>
        <v>0.028528630841121446</v>
      </c>
      <c r="L8" s="76">
        <v>27.34</v>
      </c>
      <c r="M8" s="77">
        <v>28.81</v>
      </c>
    </row>
    <row r="9" spans="1:13" ht="24">
      <c r="A9" s="73" t="s">
        <v>17</v>
      </c>
      <c r="B9" s="82">
        <v>20.6485</v>
      </c>
      <c r="C9" s="74">
        <f>3.3605/1.1</f>
        <v>3.0549999999999997</v>
      </c>
      <c r="D9" s="74">
        <f t="shared" si="0"/>
        <v>0.3055</v>
      </c>
      <c r="E9" s="74">
        <f>0.1</f>
        <v>0.1</v>
      </c>
      <c r="F9" s="74">
        <v>0.04</v>
      </c>
      <c r="G9" s="74">
        <f t="shared" si="5"/>
        <v>24.148999999999997</v>
      </c>
      <c r="H9" s="74">
        <f t="shared" si="1"/>
        <v>1.6904299999999999</v>
      </c>
      <c r="I9" s="75">
        <f t="shared" si="2"/>
        <v>25.839429999999997</v>
      </c>
      <c r="J9" s="74">
        <f t="shared" si="3"/>
        <v>2.7949252336448613</v>
      </c>
      <c r="K9" s="74">
        <f t="shared" si="4"/>
        <v>0.1956447663551403</v>
      </c>
      <c r="L9" s="83">
        <v>28.83</v>
      </c>
      <c r="M9" s="84"/>
    </row>
    <row r="10" spans="1:13" ht="24">
      <c r="A10" s="73" t="s">
        <v>25</v>
      </c>
      <c r="B10" s="74">
        <v>20.2874</v>
      </c>
      <c r="C10" s="74">
        <v>2.305</v>
      </c>
      <c r="D10" s="74">
        <f t="shared" si="0"/>
        <v>0.23050000000000004</v>
      </c>
      <c r="E10" s="85">
        <v>0.95</v>
      </c>
      <c r="F10" s="74">
        <v>0.04</v>
      </c>
      <c r="G10" s="74">
        <f t="shared" si="5"/>
        <v>23.8129</v>
      </c>
      <c r="H10" s="74">
        <f t="shared" si="1"/>
        <v>1.666903</v>
      </c>
      <c r="I10" s="75">
        <f t="shared" si="2"/>
        <v>25.479803</v>
      </c>
      <c r="J10" s="74">
        <f t="shared" si="3"/>
        <v>0.6637355140186924</v>
      </c>
      <c r="K10" s="74">
        <f t="shared" si="4"/>
        <v>0.04646148598130847</v>
      </c>
      <c r="L10" s="76">
        <v>26.19</v>
      </c>
      <c r="M10" s="77">
        <v>26.55</v>
      </c>
    </row>
    <row r="11" spans="1:13" ht="24">
      <c r="A11" s="73" t="s">
        <v>18</v>
      </c>
      <c r="B11" s="74">
        <v>19.8541</v>
      </c>
      <c r="C11" s="74">
        <v>2.405</v>
      </c>
      <c r="D11" s="74">
        <f t="shared" si="0"/>
        <v>0.2405</v>
      </c>
      <c r="E11" s="85">
        <v>0.95</v>
      </c>
      <c r="F11" s="74">
        <v>0.04</v>
      </c>
      <c r="G11" s="74">
        <f t="shared" si="5"/>
        <v>23.4896</v>
      </c>
      <c r="H11" s="74">
        <f t="shared" si="1"/>
        <v>1.6442720000000002</v>
      </c>
      <c r="I11" s="75">
        <f t="shared" si="2"/>
        <v>25.133872</v>
      </c>
      <c r="J11" s="74">
        <f t="shared" si="3"/>
        <v>0.7160074766355125</v>
      </c>
      <c r="K11" s="74">
        <f t="shared" si="4"/>
        <v>0.05012052336448588</v>
      </c>
      <c r="L11" s="76">
        <v>25.9</v>
      </c>
      <c r="M11" s="86"/>
    </row>
    <row r="12" spans="1:13" ht="24">
      <c r="A12" s="73" t="s">
        <v>40</v>
      </c>
      <c r="B12" s="74">
        <v>14.3144</v>
      </c>
      <c r="C12" s="74">
        <v>0.7344</v>
      </c>
      <c r="D12" s="74">
        <v>0.0734</v>
      </c>
      <c r="E12" s="74">
        <v>0.06</v>
      </c>
      <c r="F12" s="74">
        <v>0.04</v>
      </c>
      <c r="G12" s="74">
        <f t="shared" si="5"/>
        <v>15.222199999999999</v>
      </c>
      <c r="H12" s="74">
        <f t="shared" si="1"/>
        <v>1.0655540000000001</v>
      </c>
      <c r="I12" s="75">
        <f t="shared" si="2"/>
        <v>16.287754</v>
      </c>
      <c r="J12" s="74">
        <f t="shared" si="3"/>
        <v>1.4787345794392535</v>
      </c>
      <c r="K12" s="74">
        <f t="shared" si="4"/>
        <v>0.10351142056074775</v>
      </c>
      <c r="L12" s="83">
        <v>17.87</v>
      </c>
      <c r="M12" s="86"/>
    </row>
    <row r="13" spans="1:13" ht="24">
      <c r="A13" s="73" t="s">
        <v>41</v>
      </c>
      <c r="B13" s="74">
        <v>13.4747</v>
      </c>
      <c r="C13" s="74">
        <v>0.6865</v>
      </c>
      <c r="D13" s="74">
        <v>0.0686</v>
      </c>
      <c r="E13" s="74">
        <v>0.06</v>
      </c>
      <c r="F13" s="74">
        <v>0.04</v>
      </c>
      <c r="G13" s="74">
        <f t="shared" si="5"/>
        <v>14.3298</v>
      </c>
      <c r="H13" s="74">
        <f t="shared" si="1"/>
        <v>1.0030860000000001</v>
      </c>
      <c r="I13" s="75">
        <f t="shared" si="2"/>
        <v>15.332886</v>
      </c>
      <c r="J13" s="74">
        <f t="shared" si="3"/>
        <v>1.567396261682244</v>
      </c>
      <c r="K13" s="74">
        <f t="shared" si="4"/>
        <v>0.1097177383177571</v>
      </c>
      <c r="L13" s="83">
        <v>17.01</v>
      </c>
      <c r="M13" s="86"/>
    </row>
    <row r="14" spans="1:13" ht="24">
      <c r="A14" s="73" t="s">
        <v>20</v>
      </c>
      <c r="B14" s="74">
        <v>11.8805</v>
      </c>
      <c r="C14" s="74">
        <v>2.17</v>
      </c>
      <c r="D14" s="74">
        <f t="shared" si="0"/>
        <v>0.217</v>
      </c>
      <c r="E14" s="74">
        <v>-1.8106</v>
      </c>
      <c r="F14" s="74">
        <v>0</v>
      </c>
      <c r="G14" s="74">
        <f>B14+C14+D14+E14+F14</f>
        <v>12.456900000000001</v>
      </c>
      <c r="H14" s="74">
        <f>(G14*0.07)</f>
        <v>0.8719830000000002</v>
      </c>
      <c r="I14" s="75">
        <f t="shared" si="2"/>
        <v>13.328883000000001</v>
      </c>
      <c r="J14" s="74">
        <v>3.2566</v>
      </c>
      <c r="K14" s="74">
        <f t="shared" si="4"/>
        <v>0.22796200000000003</v>
      </c>
      <c r="L14" s="83">
        <v>16.81</v>
      </c>
      <c r="M14" s="86"/>
    </row>
    <row r="15" spans="1:13" ht="24">
      <c r="A15" s="73" t="s">
        <v>19</v>
      </c>
      <c r="B15" s="74">
        <v>11.8805</v>
      </c>
      <c r="C15" s="74">
        <v>2.17</v>
      </c>
      <c r="D15" s="74">
        <f t="shared" si="0"/>
        <v>0.217</v>
      </c>
      <c r="E15" s="74">
        <v>-1.8106</v>
      </c>
      <c r="F15" s="74">
        <v>0</v>
      </c>
      <c r="G15" s="74">
        <f t="shared" si="5"/>
        <v>12.456900000000001</v>
      </c>
      <c r="H15" s="74">
        <f>(G15*0.07)</f>
        <v>0.8719830000000002</v>
      </c>
      <c r="I15" s="75">
        <f t="shared" si="2"/>
        <v>13.328883000000001</v>
      </c>
      <c r="J15" s="74">
        <v>3.2566</v>
      </c>
      <c r="K15" s="74">
        <f t="shared" si="4"/>
        <v>0.22796200000000003</v>
      </c>
      <c r="L15" s="83">
        <v>16.81</v>
      </c>
      <c r="M15" s="86"/>
    </row>
    <row r="16" spans="1:13" ht="24">
      <c r="A16" s="73" t="s">
        <v>21</v>
      </c>
      <c r="B16" s="74">
        <v>11.8805</v>
      </c>
      <c r="C16" s="74">
        <v>2.17</v>
      </c>
      <c r="D16" s="74">
        <f t="shared" si="0"/>
        <v>0.217</v>
      </c>
      <c r="E16" s="74">
        <v>-1.8106</v>
      </c>
      <c r="F16" s="74">
        <v>0</v>
      </c>
      <c r="G16" s="74">
        <f t="shared" si="5"/>
        <v>12.456900000000001</v>
      </c>
      <c r="H16" s="74">
        <f>(G16*0.07)</f>
        <v>0.8719830000000002</v>
      </c>
      <c r="I16" s="75">
        <f t="shared" si="2"/>
        <v>13.328883000000001</v>
      </c>
      <c r="J16" s="74">
        <v>3.2566</v>
      </c>
      <c r="K16" s="74">
        <f t="shared" si="4"/>
        <v>0.22796200000000003</v>
      </c>
      <c r="L16" s="83">
        <v>16.81</v>
      </c>
      <c r="M16" s="86"/>
    </row>
    <row r="17" spans="1:13" ht="24">
      <c r="A17" s="87"/>
      <c r="B17" s="88"/>
      <c r="C17" s="69"/>
      <c r="D17" s="69"/>
      <c r="E17" s="69"/>
      <c r="F17" s="89"/>
      <c r="G17" s="90"/>
      <c r="H17" s="90"/>
      <c r="I17" s="91"/>
      <c r="J17" s="68"/>
      <c r="K17" s="92"/>
      <c r="L17" s="93"/>
      <c r="M17" s="72"/>
    </row>
    <row r="18" spans="1:12" ht="24">
      <c r="A18" s="56" t="s">
        <v>42</v>
      </c>
      <c r="B18" s="94">
        <v>37.9008</v>
      </c>
      <c r="D18" s="154" t="s">
        <v>22</v>
      </c>
      <c r="E18" s="56"/>
      <c r="F18" s="96"/>
      <c r="G18" s="96"/>
      <c r="H18" s="97"/>
      <c r="I18" s="74"/>
      <c r="J18" s="98"/>
      <c r="K18" s="95"/>
      <c r="L18" s="74"/>
    </row>
    <row r="19" spans="1:4" ht="24">
      <c r="A19" t="s">
        <v>43</v>
      </c>
      <c r="B19" s="99">
        <v>0.7173</v>
      </c>
      <c r="D19" s="154" t="s">
        <v>30</v>
      </c>
    </row>
    <row r="20" spans="1:4" ht="24">
      <c r="A20" t="s">
        <v>44</v>
      </c>
      <c r="B20" s="99">
        <v>2.674</v>
      </c>
      <c r="D20" s="154" t="s">
        <v>30</v>
      </c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1" sqref="L11"/>
    </sheetView>
  </sheetViews>
  <sheetFormatPr defaultColWidth="9.140625" defaultRowHeight="12.75"/>
  <cols>
    <col min="1" max="1" width="22.140625" style="0" customWidth="1"/>
    <col min="2" max="2" width="11.28125" style="0" customWidth="1"/>
    <col min="10" max="10" width="12.8515625" style="0" customWidth="1"/>
    <col min="13" max="13" width="11.8515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56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20.367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26.9605</v>
      </c>
      <c r="H6" s="116">
        <f aca="true" t="shared" si="1" ref="H6:H14">+G6*0.07</f>
        <v>1.8872350000000002</v>
      </c>
      <c r="I6" s="117">
        <f>+G6+H6</f>
        <v>28.847735</v>
      </c>
      <c r="J6" s="116">
        <f aca="true" t="shared" si="2" ref="J6:J14">(L6-I6)/1.07</f>
        <v>-0.0072289719626170736</v>
      </c>
      <c r="K6" s="116">
        <f aca="true" t="shared" si="3" ref="K6:K12">(J6*0.07)</f>
        <v>-0.0005060280373831952</v>
      </c>
      <c r="L6" s="118">
        <v>28.84</v>
      </c>
      <c r="M6" s="119">
        <f>I6+1.4</f>
        <v>30.247735</v>
      </c>
    </row>
    <row r="7" spans="1:13" ht="23.25">
      <c r="A7" s="115" t="s">
        <v>16</v>
      </c>
      <c r="B7" s="116">
        <v>19.8948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26.2883</v>
      </c>
      <c r="H7" s="116">
        <f t="shared" si="1"/>
        <v>1.840181</v>
      </c>
      <c r="I7" s="117">
        <f>+G7+H7</f>
        <v>28.128481</v>
      </c>
      <c r="J7" s="116">
        <f t="shared" si="2"/>
        <v>-0.08269252336448746</v>
      </c>
      <c r="K7" s="116">
        <f t="shared" si="3"/>
        <v>-0.005788476635514123</v>
      </c>
      <c r="L7" s="118">
        <v>28.04</v>
      </c>
      <c r="M7" s="119">
        <f>I7+1.4</f>
        <v>29.528481</v>
      </c>
    </row>
    <row r="8" spans="1:13" ht="23.25">
      <c r="A8" s="115" t="s">
        <v>24</v>
      </c>
      <c r="B8" s="120">
        <v>20.8643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25.08845</v>
      </c>
      <c r="H8" s="116">
        <f>+G8*0.07</f>
        <v>1.7561915000000003</v>
      </c>
      <c r="I8" s="117">
        <f>+G8+H8</f>
        <v>26.8446415</v>
      </c>
      <c r="J8" s="116">
        <f t="shared" si="2"/>
        <v>0.46295186915887687</v>
      </c>
      <c r="K8" s="116">
        <f t="shared" si="3"/>
        <v>0.03240663084112139</v>
      </c>
      <c r="L8" s="118">
        <v>27.34</v>
      </c>
      <c r="M8" s="119">
        <f>M6-1.5</f>
        <v>28.747735</v>
      </c>
    </row>
    <row r="9" spans="1:13" ht="23.25">
      <c r="A9" s="115" t="s">
        <v>17</v>
      </c>
      <c r="B9" s="116">
        <v>20.4648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23.9653</v>
      </c>
      <c r="H9" s="116">
        <f t="shared" si="1"/>
        <v>1.6775710000000001</v>
      </c>
      <c r="I9" s="117">
        <f>G9+H9</f>
        <v>25.642871</v>
      </c>
      <c r="J9" s="116">
        <f t="shared" si="2"/>
        <v>2.9786252336448586</v>
      </c>
      <c r="K9" s="116">
        <f t="shared" si="3"/>
        <v>0.20850376635514012</v>
      </c>
      <c r="L9" s="121">
        <v>28.83</v>
      </c>
      <c r="M9" s="122"/>
    </row>
    <row r="10" spans="1:13" ht="23.25">
      <c r="A10" s="115" t="s">
        <v>25</v>
      </c>
      <c r="B10" s="116">
        <v>20.2007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23.7262</v>
      </c>
      <c r="H10" s="116">
        <f t="shared" si="1"/>
        <v>1.6608340000000001</v>
      </c>
      <c r="I10" s="117">
        <f>+G10+H10</f>
        <v>25.387034</v>
      </c>
      <c r="J10" s="116">
        <f t="shared" si="2"/>
        <v>0.7504355140186929</v>
      </c>
      <c r="K10" s="116">
        <f t="shared" si="3"/>
        <v>0.05253048598130851</v>
      </c>
      <c r="L10" s="118">
        <v>26.19</v>
      </c>
      <c r="M10" s="119">
        <f>I10+1.07</f>
        <v>26.457034</v>
      </c>
    </row>
    <row r="11" spans="1:13" ht="23.25">
      <c r="A11" s="115" t="s">
        <v>57</v>
      </c>
      <c r="B11" s="123">
        <v>19.5604</v>
      </c>
      <c r="C11" s="116">
        <v>2.405</v>
      </c>
      <c r="D11" s="116">
        <v>0.2405</v>
      </c>
      <c r="E11" s="124">
        <f>G11-F11-D11-C11-B11</f>
        <v>0.6597074766355071</v>
      </c>
      <c r="F11" s="116">
        <v>0.04</v>
      </c>
      <c r="G11" s="116">
        <f>I11-H11</f>
        <v>22.90560747663551</v>
      </c>
      <c r="H11" s="116">
        <f>I11-(I11/1.07)</f>
        <v>1.6033925233644872</v>
      </c>
      <c r="I11" s="117">
        <f>L11-K11-J11</f>
        <v>24.508999999999997</v>
      </c>
      <c r="J11" s="116">
        <v>1.3</v>
      </c>
      <c r="K11" s="116">
        <f t="shared" si="3"/>
        <v>0.09100000000000001</v>
      </c>
      <c r="L11" s="118">
        <v>25.9</v>
      </c>
      <c r="M11" s="122"/>
    </row>
    <row r="12" spans="1:13" ht="23.25">
      <c r="A12" s="115" t="s">
        <v>18</v>
      </c>
      <c r="B12" s="116">
        <v>19.7691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23.404600000000002</v>
      </c>
      <c r="H12" s="116">
        <f t="shared" si="1"/>
        <v>1.6383220000000003</v>
      </c>
      <c r="I12" s="117">
        <f>+G12+H12</f>
        <v>25.042922</v>
      </c>
      <c r="J12" s="116">
        <f t="shared" si="2"/>
        <v>0.8010074766355119</v>
      </c>
      <c r="K12" s="116">
        <f t="shared" si="3"/>
        <v>0.056070523364485834</v>
      </c>
      <c r="L12" s="118">
        <v>25.9</v>
      </c>
      <c r="M12" s="122"/>
    </row>
    <row r="13" spans="1:13" ht="23.25">
      <c r="A13" s="115" t="s">
        <v>28</v>
      </c>
      <c r="B13" s="116">
        <v>14.2474</v>
      </c>
      <c r="C13" s="123">
        <f>14.6879*0.05</f>
        <v>0.7343950000000001</v>
      </c>
      <c r="D13" s="116">
        <f>+C13*0.1</f>
        <v>0.07343950000000002</v>
      </c>
      <c r="E13" s="116">
        <f>0.06</f>
        <v>0.06</v>
      </c>
      <c r="F13" s="116">
        <v>0.04</v>
      </c>
      <c r="G13" s="116">
        <f>+B13+C13+D13+E13+F13</f>
        <v>15.1552345</v>
      </c>
      <c r="H13" s="116">
        <f t="shared" si="1"/>
        <v>1.0608664150000002</v>
      </c>
      <c r="I13" s="117">
        <f>G13+H13</f>
        <v>16.216100915000002</v>
      </c>
      <c r="J13" s="116">
        <f t="shared" si="2"/>
        <v>1.5457000794392513</v>
      </c>
      <c r="K13" s="116">
        <f>+J13*0.07</f>
        <v>0.1081990055607476</v>
      </c>
      <c r="L13" s="121">
        <v>17.87</v>
      </c>
      <c r="M13" s="122"/>
    </row>
    <row r="14" spans="1:13" ht="23.25">
      <c r="A14" s="115" t="s">
        <v>29</v>
      </c>
      <c r="B14" s="116">
        <v>13.4027</v>
      </c>
      <c r="C14" s="123">
        <f>13.7295*0.05</f>
        <v>0.6864750000000001</v>
      </c>
      <c r="D14" s="116">
        <f t="shared" si="0"/>
        <v>0.06864750000000001</v>
      </c>
      <c r="E14" s="116">
        <f>0.06</f>
        <v>0.06</v>
      </c>
      <c r="F14" s="116">
        <v>0.04</v>
      </c>
      <c r="G14" s="116">
        <f>+B14+C14+D14+E14+F14</f>
        <v>14.2578225</v>
      </c>
      <c r="H14" s="116">
        <f t="shared" si="1"/>
        <v>0.9980475750000001</v>
      </c>
      <c r="I14" s="117">
        <f>G14+H14</f>
        <v>15.255870074999999</v>
      </c>
      <c r="J14" s="116">
        <f t="shared" si="2"/>
        <v>1.6393737616822455</v>
      </c>
      <c r="K14" s="116">
        <f>+J14*0.07</f>
        <v>0.11475616331775719</v>
      </c>
      <c r="L14" s="121">
        <v>17.01</v>
      </c>
      <c r="M14" s="122"/>
    </row>
    <row r="15" spans="1:13" ht="23.25">
      <c r="A15" s="115" t="s">
        <v>20</v>
      </c>
      <c r="B15" s="123">
        <v>11.8805</v>
      </c>
      <c r="C15" s="116">
        <v>2.17</v>
      </c>
      <c r="D15" s="116">
        <f t="shared" si="0"/>
        <v>0.217</v>
      </c>
      <c r="E15" s="116">
        <f>G15-B15-C15-D15</f>
        <v>-1.8106000000000004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11.8805</v>
      </c>
      <c r="C16" s="116">
        <v>2.17</v>
      </c>
      <c r="D16" s="116">
        <f t="shared" si="0"/>
        <v>0.217</v>
      </c>
      <c r="E16" s="116">
        <f>G16-B16-C16-D16</f>
        <v>-1.8106000000000004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11.8805</v>
      </c>
      <c r="C17" s="116">
        <v>2.17</v>
      </c>
      <c r="D17" s="116">
        <f t="shared" si="0"/>
        <v>0.217</v>
      </c>
      <c r="E17" s="116">
        <f>G17-B17-C17-D17</f>
        <v>-1.8106000000000004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37.6596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0.791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2.7559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B12" sqref="B12"/>
    </sheetView>
  </sheetViews>
  <sheetFormatPr defaultColWidth="9.140625" defaultRowHeight="12.75"/>
  <cols>
    <col min="1" max="1" width="21.57421875" style="0" customWidth="1"/>
    <col min="2" max="2" width="12.140625" style="0" customWidth="1"/>
    <col min="7" max="7" width="14.28125" style="0" customWidth="1"/>
    <col min="10" max="10" width="12.7109375" style="0" customWidth="1"/>
    <col min="13" max="13" width="12.0039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58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21.3213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27.9148</v>
      </c>
      <c r="H6" s="116">
        <f aca="true" t="shared" si="1" ref="H6:H14">+G6*0.07</f>
        <v>1.954036</v>
      </c>
      <c r="I6" s="117">
        <f>+G6+H6</f>
        <v>29.868835999999998</v>
      </c>
      <c r="J6" s="116">
        <f aca="true" t="shared" si="2" ref="J6:J14">(L6-I6)/1.07</f>
        <v>-0.9615289719626152</v>
      </c>
      <c r="K6" s="116">
        <f aca="true" t="shared" si="3" ref="K6:K12">(J6*0.07)</f>
        <v>-0.06730702803738307</v>
      </c>
      <c r="L6" s="118">
        <v>28.84</v>
      </c>
      <c r="M6" s="119">
        <f>I6+1.4</f>
        <v>31.268835999999997</v>
      </c>
    </row>
    <row r="7" spans="1:13" ht="23.25">
      <c r="A7" s="115" t="s">
        <v>16</v>
      </c>
      <c r="B7" s="116">
        <v>20.8473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27.2408</v>
      </c>
      <c r="H7" s="116">
        <f t="shared" si="1"/>
        <v>1.906856</v>
      </c>
      <c r="I7" s="117">
        <f>+G7+H7</f>
        <v>29.147656</v>
      </c>
      <c r="J7" s="116">
        <f t="shared" si="2"/>
        <v>-1.035192523364488</v>
      </c>
      <c r="K7" s="116">
        <f t="shared" si="3"/>
        <v>-0.07246347663551417</v>
      </c>
      <c r="L7" s="118">
        <v>28.04</v>
      </c>
      <c r="M7" s="119">
        <f>I7+1.4</f>
        <v>30.547656</v>
      </c>
    </row>
    <row r="8" spans="1:13" ht="23.25">
      <c r="A8" s="115" t="s">
        <v>24</v>
      </c>
      <c r="B8" s="120">
        <v>21.7232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25.94735</v>
      </c>
      <c r="H8" s="116">
        <f>+G8*0.07</f>
        <v>1.8163145000000003</v>
      </c>
      <c r="I8" s="117">
        <f>+G8+H8</f>
        <v>27.7636645</v>
      </c>
      <c r="J8" s="116">
        <f t="shared" si="2"/>
        <v>-0.3959481308411224</v>
      </c>
      <c r="K8" s="116">
        <f t="shared" si="3"/>
        <v>-0.02771636915887857</v>
      </c>
      <c r="L8" s="118">
        <v>27.34</v>
      </c>
      <c r="M8" s="119">
        <f>M6-1.5</f>
        <v>29.768835999999997</v>
      </c>
    </row>
    <row r="9" spans="1:13" ht="23.25">
      <c r="A9" s="115" t="s">
        <v>17</v>
      </c>
      <c r="B9" s="116">
        <v>20.9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24.400499999999997</v>
      </c>
      <c r="H9" s="116">
        <f t="shared" si="1"/>
        <v>1.708035</v>
      </c>
      <c r="I9" s="117">
        <f>G9+H9</f>
        <v>26.108534999999996</v>
      </c>
      <c r="J9" s="116">
        <f t="shared" si="2"/>
        <v>2.5434252336448617</v>
      </c>
      <c r="K9" s="116">
        <f t="shared" si="3"/>
        <v>0.17803976635514035</v>
      </c>
      <c r="L9" s="121">
        <v>28.83</v>
      </c>
      <c r="M9" s="122"/>
    </row>
    <row r="10" spans="1:13" ht="23.25">
      <c r="A10" s="115" t="s">
        <v>25</v>
      </c>
      <c r="B10" s="116">
        <v>21.1202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24.645699999999998</v>
      </c>
      <c r="H10" s="116">
        <f t="shared" si="1"/>
        <v>1.725199</v>
      </c>
      <c r="I10" s="117">
        <f>+G10+H10</f>
        <v>26.370898999999998</v>
      </c>
      <c r="J10" s="116">
        <f t="shared" si="2"/>
        <v>-0.16906448598130522</v>
      </c>
      <c r="K10" s="116">
        <f t="shared" si="3"/>
        <v>-0.011834514018691367</v>
      </c>
      <c r="L10" s="118">
        <v>26.19</v>
      </c>
      <c r="M10" s="119">
        <f>I10+1.07</f>
        <v>27.440898999999998</v>
      </c>
    </row>
    <row r="11" spans="1:13" ht="23.25">
      <c r="A11" s="115" t="s">
        <v>57</v>
      </c>
      <c r="B11" s="123">
        <v>20.0932</v>
      </c>
      <c r="C11" s="116">
        <v>2.405</v>
      </c>
      <c r="D11" s="116">
        <v>0.2405</v>
      </c>
      <c r="E11" s="124">
        <f>G11-F11-D11-C11-B11</f>
        <v>-1.471223364485983</v>
      </c>
      <c r="F11" s="116">
        <v>0.04</v>
      </c>
      <c r="G11" s="116">
        <f>I11-H11</f>
        <v>21.307476635514018</v>
      </c>
      <c r="H11" s="116">
        <f>I11-(I11/1.07)</f>
        <v>1.4915233644859818</v>
      </c>
      <c r="I11" s="117">
        <f>L11-K11-J11</f>
        <v>22.799</v>
      </c>
      <c r="J11" s="116">
        <v>1.3</v>
      </c>
      <c r="K11" s="116">
        <f t="shared" si="3"/>
        <v>0.09100000000000001</v>
      </c>
      <c r="L11" s="118">
        <f>L10-2</f>
        <v>24.19</v>
      </c>
      <c r="M11" s="122"/>
    </row>
    <row r="12" spans="1:13" ht="23.25">
      <c r="A12" s="115" t="s">
        <v>18</v>
      </c>
      <c r="B12" s="116">
        <v>20.6878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24.3233</v>
      </c>
      <c r="H12" s="116">
        <f t="shared" si="1"/>
        <v>1.7026310000000002</v>
      </c>
      <c r="I12" s="117">
        <f>+G12+H12</f>
        <v>26.025931</v>
      </c>
      <c r="J12" s="116">
        <f t="shared" si="2"/>
        <v>-0.11769252336448724</v>
      </c>
      <c r="K12" s="116">
        <f t="shared" si="3"/>
        <v>-0.008238476635514108</v>
      </c>
      <c r="L12" s="118">
        <v>25.9</v>
      </c>
      <c r="M12" s="122"/>
    </row>
    <row r="13" spans="1:13" ht="23.25">
      <c r="A13" s="115" t="s">
        <v>28</v>
      </c>
      <c r="B13" s="116">
        <v>14.6471</v>
      </c>
      <c r="C13" s="123">
        <f>14.6879*0.05</f>
        <v>0.7343950000000001</v>
      </c>
      <c r="D13" s="116">
        <f>+C13*0.1</f>
        <v>0.07343950000000002</v>
      </c>
      <c r="E13" s="116">
        <f>0.06</f>
        <v>0.06</v>
      </c>
      <c r="F13" s="116">
        <v>0.04</v>
      </c>
      <c r="G13" s="116">
        <f>+B13+C13+D13+E13+F13</f>
        <v>15.5549345</v>
      </c>
      <c r="H13" s="116">
        <f t="shared" si="1"/>
        <v>1.0888454150000002</v>
      </c>
      <c r="I13" s="117">
        <f>G13+H13</f>
        <v>16.643779915</v>
      </c>
      <c r="J13" s="116">
        <f t="shared" si="2"/>
        <v>1.1460000794392535</v>
      </c>
      <c r="K13" s="116">
        <f>+J13*0.07</f>
        <v>0.08022000556074775</v>
      </c>
      <c r="L13" s="121">
        <v>17.87</v>
      </c>
      <c r="M13" s="122"/>
    </row>
    <row r="14" spans="1:13" ht="23.25">
      <c r="A14" s="115" t="s">
        <v>29</v>
      </c>
      <c r="B14" s="116">
        <v>13.7021</v>
      </c>
      <c r="C14" s="123">
        <f>13.7295*0.05</f>
        <v>0.6864750000000001</v>
      </c>
      <c r="D14" s="116">
        <f t="shared" si="0"/>
        <v>0.06864750000000001</v>
      </c>
      <c r="E14" s="116">
        <f>0.06</f>
        <v>0.06</v>
      </c>
      <c r="F14" s="116">
        <v>0.04</v>
      </c>
      <c r="G14" s="116">
        <f>+B14+C14+D14+E14+F14</f>
        <v>14.5572225</v>
      </c>
      <c r="H14" s="116">
        <f t="shared" si="1"/>
        <v>1.019005575</v>
      </c>
      <c r="I14" s="117">
        <f>G14+H14</f>
        <v>15.576228075</v>
      </c>
      <c r="J14" s="116">
        <f t="shared" si="2"/>
        <v>1.339973761682245</v>
      </c>
      <c r="K14" s="116">
        <f>+J14*0.07</f>
        <v>0.09379816331775716</v>
      </c>
      <c r="L14" s="121">
        <v>17.01</v>
      </c>
      <c r="M14" s="122"/>
    </row>
    <row r="15" spans="1:13" ht="23.25">
      <c r="A15" s="115" t="s">
        <v>20</v>
      </c>
      <c r="B15" s="123">
        <v>11.8805</v>
      </c>
      <c r="C15" s="116">
        <v>2.17</v>
      </c>
      <c r="D15" s="116">
        <f t="shared" si="0"/>
        <v>0.217</v>
      </c>
      <c r="E15" s="116">
        <f>G15-B15-C15-D15</f>
        <v>-1.8106000000000004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11.8805</v>
      </c>
      <c r="C16" s="116">
        <v>2.17</v>
      </c>
      <c r="D16" s="116">
        <f t="shared" si="0"/>
        <v>0.217</v>
      </c>
      <c r="E16" s="116">
        <f>G16-B16-C16-D16</f>
        <v>-1.8106000000000004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11.8805</v>
      </c>
      <c r="C17" s="116">
        <v>2.17</v>
      </c>
      <c r="D17" s="116">
        <f t="shared" si="0"/>
        <v>0.217</v>
      </c>
      <c r="E17" s="116">
        <f>G17-B17-C17-D17</f>
        <v>-1.8106000000000004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37.8796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0.0177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2.8622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3.140625" style="0" customWidth="1"/>
    <col min="2" max="2" width="11.7109375" style="0" customWidth="1"/>
    <col min="10" max="10" width="13.421875" style="0" customWidth="1"/>
    <col min="13" max="13" width="11.14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59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21.7635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28.357</v>
      </c>
      <c r="H6" s="116">
        <f aca="true" t="shared" si="1" ref="H6:H14">+G6*0.07</f>
        <v>1.98499</v>
      </c>
      <c r="I6" s="117">
        <f>+G6+H6</f>
        <v>30.34199</v>
      </c>
      <c r="J6" s="116">
        <f aca="true" t="shared" si="2" ref="J6:J14">(L6-I6)/1.07</f>
        <v>-0.8897102803738304</v>
      </c>
      <c r="K6" s="116">
        <f aca="true" t="shared" si="3" ref="K6:K12">(J6*0.07)</f>
        <v>-0.062279719626168135</v>
      </c>
      <c r="L6" s="118">
        <v>29.39</v>
      </c>
      <c r="M6" s="119">
        <f>I6+1.4</f>
        <v>31.741989999999998</v>
      </c>
    </row>
    <row r="7" spans="1:13" ht="23.25">
      <c r="A7" s="115" t="s">
        <v>16</v>
      </c>
      <c r="B7" s="116">
        <v>21.2872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27.680699999999998</v>
      </c>
      <c r="H7" s="116">
        <f t="shared" si="1"/>
        <v>1.937649</v>
      </c>
      <c r="I7" s="117">
        <f>+G7+H7</f>
        <v>29.618349</v>
      </c>
      <c r="J7" s="116">
        <f t="shared" si="2"/>
        <v>-0.9610738317756996</v>
      </c>
      <c r="K7" s="116">
        <f t="shared" si="3"/>
        <v>-0.06727516822429898</v>
      </c>
      <c r="L7" s="118">
        <v>28.59</v>
      </c>
      <c r="M7" s="119">
        <f>I7+1.4</f>
        <v>31.018348999999997</v>
      </c>
    </row>
    <row r="8" spans="1:13" ht="23.25">
      <c r="A8" s="115" t="s">
        <v>24</v>
      </c>
      <c r="B8" s="120">
        <v>22.1212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26.345350000000003</v>
      </c>
      <c r="H8" s="116">
        <f>+G8*0.07</f>
        <v>1.8441745000000005</v>
      </c>
      <c r="I8" s="117">
        <f>+G8+H8</f>
        <v>28.189524500000005</v>
      </c>
      <c r="J8" s="116">
        <f t="shared" si="2"/>
        <v>-0.27992943925234015</v>
      </c>
      <c r="K8" s="116">
        <f t="shared" si="3"/>
        <v>-0.019595060747663814</v>
      </c>
      <c r="L8" s="118">
        <v>27.89</v>
      </c>
      <c r="M8" s="119">
        <f>M6-1.5</f>
        <v>30.241989999999998</v>
      </c>
    </row>
    <row r="9" spans="1:13" ht="23.25">
      <c r="A9" s="115" t="s">
        <v>17</v>
      </c>
      <c r="B9" s="116">
        <v>20.8569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24.3574</v>
      </c>
      <c r="H9" s="116">
        <f t="shared" si="1"/>
        <v>1.7050180000000001</v>
      </c>
      <c r="I9" s="117">
        <f>G9+H9</f>
        <v>26.062417999999997</v>
      </c>
      <c r="J9" s="116">
        <f t="shared" si="2"/>
        <v>2.5865252336448603</v>
      </c>
      <c r="K9" s="116">
        <f t="shared" si="3"/>
        <v>0.18105676635514023</v>
      </c>
      <c r="L9" s="121">
        <v>28.83</v>
      </c>
      <c r="M9" s="122"/>
    </row>
    <row r="10" spans="1:13" ht="23.25">
      <c r="A10" s="115" t="s">
        <v>25</v>
      </c>
      <c r="B10" s="116">
        <v>21.1807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24.7062</v>
      </c>
      <c r="H10" s="116">
        <f t="shared" si="1"/>
        <v>1.7294340000000001</v>
      </c>
      <c r="I10" s="117">
        <f>+G10+H10</f>
        <v>26.435634</v>
      </c>
      <c r="J10" s="116">
        <f t="shared" si="2"/>
        <v>0.28445420560747486</v>
      </c>
      <c r="K10" s="116">
        <f t="shared" si="3"/>
        <v>0.019911794392523243</v>
      </c>
      <c r="L10" s="118">
        <v>26.74</v>
      </c>
      <c r="M10" s="119">
        <f>I10+1.07</f>
        <v>27.505634</v>
      </c>
    </row>
    <row r="11" spans="1:13" ht="23.25">
      <c r="A11" s="115" t="s">
        <v>57</v>
      </c>
      <c r="B11" s="123">
        <v>20.3781</v>
      </c>
      <c r="C11" s="116">
        <v>2.405</v>
      </c>
      <c r="D11" s="116">
        <v>0.2405</v>
      </c>
      <c r="E11" s="124">
        <f>G11-F11-D11-C11-B11</f>
        <v>-1.2421046728972023</v>
      </c>
      <c r="F11" s="116">
        <v>0.04</v>
      </c>
      <c r="G11" s="116">
        <f>I11-H11</f>
        <v>21.8214953271028</v>
      </c>
      <c r="H11" s="116">
        <f>I11-(I11/1.07)</f>
        <v>1.527504672897198</v>
      </c>
      <c r="I11" s="117">
        <f>L11-K11-J11</f>
        <v>23.348999999999997</v>
      </c>
      <c r="J11" s="116">
        <v>1.3</v>
      </c>
      <c r="K11" s="116">
        <f t="shared" si="3"/>
        <v>0.09100000000000001</v>
      </c>
      <c r="L11" s="118">
        <f>L10-2</f>
        <v>24.74</v>
      </c>
      <c r="M11" s="122"/>
    </row>
    <row r="12" spans="1:13" ht="23.25">
      <c r="A12" s="115" t="s">
        <v>18</v>
      </c>
      <c r="B12" s="116">
        <v>20.7462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24.381700000000002</v>
      </c>
      <c r="H12" s="116">
        <f t="shared" si="1"/>
        <v>1.7067190000000003</v>
      </c>
      <c r="I12" s="117">
        <f>+G12+H12</f>
        <v>26.088419000000002</v>
      </c>
      <c r="J12" s="116">
        <f t="shared" si="2"/>
        <v>-0.176092523364489</v>
      </c>
      <c r="K12" s="116">
        <f t="shared" si="3"/>
        <v>-0.012326476635514231</v>
      </c>
      <c r="L12" s="118">
        <v>25.9</v>
      </c>
      <c r="M12" s="122"/>
    </row>
    <row r="13" spans="1:13" ht="23.25">
      <c r="A13" s="115" t="s">
        <v>28</v>
      </c>
      <c r="B13" s="116">
        <v>14.551</v>
      </c>
      <c r="C13" s="123">
        <v>0.7524</v>
      </c>
      <c r="D13" s="116">
        <f>+C13*0.1</f>
        <v>0.07524</v>
      </c>
      <c r="E13" s="116">
        <f>0.06</f>
        <v>0.06</v>
      </c>
      <c r="F13" s="116">
        <v>0.04</v>
      </c>
      <c r="G13" s="116">
        <f>+B13+C13+D13+E13+F13</f>
        <v>15.47864</v>
      </c>
      <c r="H13" s="116">
        <f t="shared" si="1"/>
        <v>1.0835048</v>
      </c>
      <c r="I13" s="117">
        <f>G13+H13</f>
        <v>16.5621448</v>
      </c>
      <c r="J13" s="116">
        <f t="shared" si="2"/>
        <v>1.2222945794392543</v>
      </c>
      <c r="K13" s="116">
        <f>+J13*0.07</f>
        <v>0.08556062056074781</v>
      </c>
      <c r="L13" s="121">
        <v>17.87</v>
      </c>
      <c r="M13" s="122"/>
    </row>
    <row r="14" spans="1:13" ht="23.25">
      <c r="A14" s="115" t="s">
        <v>29</v>
      </c>
      <c r="B14" s="116">
        <v>13.5629</v>
      </c>
      <c r="C14" s="123">
        <v>0.6992</v>
      </c>
      <c r="D14" s="116">
        <f t="shared" si="0"/>
        <v>0.06992000000000001</v>
      </c>
      <c r="E14" s="116">
        <f>0.06</f>
        <v>0.06</v>
      </c>
      <c r="F14" s="116">
        <v>0.04</v>
      </c>
      <c r="G14" s="116">
        <f>+B14+C14+D14+E14+F14</f>
        <v>14.43202</v>
      </c>
      <c r="H14" s="116">
        <f t="shared" si="1"/>
        <v>1.0102414000000002</v>
      </c>
      <c r="I14" s="117">
        <f>G14+H14</f>
        <v>15.4422614</v>
      </c>
      <c r="J14" s="116">
        <f t="shared" si="2"/>
        <v>1.4651762616822448</v>
      </c>
      <c r="K14" s="116">
        <f>+J14*0.07</f>
        <v>0.10256233831775714</v>
      </c>
      <c r="L14" s="121">
        <v>17.01</v>
      </c>
      <c r="M14" s="122"/>
    </row>
    <row r="15" spans="1:13" ht="23.25">
      <c r="A15" s="115" t="s">
        <v>20</v>
      </c>
      <c r="B15" s="123">
        <v>11.8805</v>
      </c>
      <c r="C15" s="116">
        <v>2.17</v>
      </c>
      <c r="D15" s="116">
        <f t="shared" si="0"/>
        <v>0.217</v>
      </c>
      <c r="E15" s="116">
        <f>G15-B15-C15-D15</f>
        <v>-1.8106000000000004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11.8805</v>
      </c>
      <c r="C16" s="116">
        <v>2.17</v>
      </c>
      <c r="D16" s="116">
        <f t="shared" si="0"/>
        <v>0.217</v>
      </c>
      <c r="E16" s="116">
        <f>G16-B16-C16-D16</f>
        <v>-1.8106000000000004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11.8805</v>
      </c>
      <c r="C17" s="116">
        <v>2.17</v>
      </c>
      <c r="D17" s="116">
        <f t="shared" si="0"/>
        <v>0.217</v>
      </c>
      <c r="E17" s="116">
        <f>G17-B17-C17-D17</f>
        <v>-1.8106000000000004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38.0601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0.3112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3.4675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2.7109375" style="0" customWidth="1"/>
    <col min="2" max="2" width="11.00390625" style="0" customWidth="1"/>
    <col min="10" max="10" width="12.28125" style="0" customWidth="1"/>
    <col min="13" max="13" width="9.8515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60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21.5817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28.1752</v>
      </c>
      <c r="H6" s="116">
        <f aca="true" t="shared" si="1" ref="H6:H14">+G6*0.07</f>
        <v>1.9722640000000002</v>
      </c>
      <c r="I6" s="117">
        <f>+G6+H6</f>
        <v>30.147464</v>
      </c>
      <c r="J6" s="116">
        <f aca="true" t="shared" si="2" ref="J6:J14">(L6-I6)/1.07</f>
        <v>-0.7079102803738306</v>
      </c>
      <c r="K6" s="116">
        <f aca="true" t="shared" si="3" ref="K6:K12">(J6*0.07)</f>
        <v>-0.04955371962616815</v>
      </c>
      <c r="L6" s="118">
        <v>29.39</v>
      </c>
      <c r="M6" s="119">
        <f>I6+1.4</f>
        <v>31.547463999999998</v>
      </c>
    </row>
    <row r="7" spans="1:13" ht="23.25">
      <c r="A7" s="115" t="s">
        <v>16</v>
      </c>
      <c r="B7" s="116">
        <v>21.1017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27.4952</v>
      </c>
      <c r="H7" s="116">
        <f t="shared" si="1"/>
        <v>1.9246640000000002</v>
      </c>
      <c r="I7" s="117">
        <f>+G7+H7</f>
        <v>29.419864</v>
      </c>
      <c r="J7" s="116">
        <f t="shared" si="2"/>
        <v>-0.7755738317757015</v>
      </c>
      <c r="K7" s="116">
        <f t="shared" si="3"/>
        <v>-0.05429016822429911</v>
      </c>
      <c r="L7" s="118">
        <v>28.59</v>
      </c>
      <c r="M7" s="119">
        <f>I7+1.4</f>
        <v>30.819864</v>
      </c>
    </row>
    <row r="8" spans="1:13" ht="23.25">
      <c r="A8" s="115" t="s">
        <v>24</v>
      </c>
      <c r="B8" s="120">
        <v>21.9575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26.18165</v>
      </c>
      <c r="H8" s="116">
        <f>+G8*0.07</f>
        <v>1.8327155000000002</v>
      </c>
      <c r="I8" s="117">
        <f>+G8+H8</f>
        <v>28.0143655</v>
      </c>
      <c r="J8" s="116">
        <f t="shared" si="2"/>
        <v>-0.11622943925233614</v>
      </c>
      <c r="K8" s="116">
        <f t="shared" si="3"/>
        <v>-0.00813606074766353</v>
      </c>
      <c r="L8" s="118">
        <v>27.89</v>
      </c>
      <c r="M8" s="119">
        <f>M6-1.5</f>
        <v>30.047463999999998</v>
      </c>
    </row>
    <row r="9" spans="1:13" ht="23.25">
      <c r="A9" s="115" t="s">
        <v>17</v>
      </c>
      <c r="B9" s="116">
        <v>20.4579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23.958399999999997</v>
      </c>
      <c r="H9" s="116">
        <f t="shared" si="1"/>
        <v>1.677088</v>
      </c>
      <c r="I9" s="117">
        <f>G9+H9</f>
        <v>25.635488</v>
      </c>
      <c r="J9" s="116">
        <f t="shared" si="2"/>
        <v>2.9855252336448594</v>
      </c>
      <c r="K9" s="116">
        <f t="shared" si="3"/>
        <v>0.20898676635514019</v>
      </c>
      <c r="L9" s="121">
        <v>28.83</v>
      </c>
      <c r="M9" s="122"/>
    </row>
    <row r="10" spans="1:13" ht="23.25">
      <c r="A10" s="115" t="s">
        <v>25</v>
      </c>
      <c r="B10" s="116">
        <v>20.7994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24.324899999999996</v>
      </c>
      <c r="H10" s="116">
        <f t="shared" si="1"/>
        <v>1.702743</v>
      </c>
      <c r="I10" s="117">
        <f>+G10+H10</f>
        <v>26.027642999999998</v>
      </c>
      <c r="J10" s="116">
        <f t="shared" si="2"/>
        <v>0.6657542056074773</v>
      </c>
      <c r="K10" s="116">
        <f t="shared" si="3"/>
        <v>0.04660279439252342</v>
      </c>
      <c r="L10" s="118">
        <v>26.74</v>
      </c>
      <c r="M10" s="119">
        <f>I10+1.07</f>
        <v>27.097642999999998</v>
      </c>
    </row>
    <row r="11" spans="1:13" ht="23.25">
      <c r="A11" s="115" t="s">
        <v>57</v>
      </c>
      <c r="B11" s="123">
        <v>20.388</v>
      </c>
      <c r="C11" s="116">
        <v>2.405</v>
      </c>
      <c r="D11" s="116">
        <v>0.2405</v>
      </c>
      <c r="E11" s="124">
        <f>G11-F11-D11-C11-B11</f>
        <v>-1.252004672897204</v>
      </c>
      <c r="F11" s="116">
        <v>0.04</v>
      </c>
      <c r="G11" s="116">
        <f>I11-H11</f>
        <v>21.8214953271028</v>
      </c>
      <c r="H11" s="116">
        <f>I11-(I11/1.07)</f>
        <v>1.527504672897198</v>
      </c>
      <c r="I11" s="117">
        <f>L11-K11-J11</f>
        <v>23.348999999999997</v>
      </c>
      <c r="J11" s="116">
        <v>1.3</v>
      </c>
      <c r="K11" s="116">
        <f t="shared" si="3"/>
        <v>0.09100000000000001</v>
      </c>
      <c r="L11" s="118">
        <f>L10-2</f>
        <v>24.74</v>
      </c>
      <c r="M11" s="122"/>
    </row>
    <row r="12" spans="1:13" ht="23.25">
      <c r="A12" s="115" t="s">
        <v>18</v>
      </c>
      <c r="B12" s="116">
        <v>20.3611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23.9966</v>
      </c>
      <c r="H12" s="116">
        <f t="shared" si="1"/>
        <v>1.6797620000000002</v>
      </c>
      <c r="I12" s="117">
        <f>+G12+H12</f>
        <v>25.676362</v>
      </c>
      <c r="J12" s="116">
        <f t="shared" si="2"/>
        <v>0.20900747663551172</v>
      </c>
      <c r="K12" s="116">
        <f t="shared" si="3"/>
        <v>0.014630523364485823</v>
      </c>
      <c r="L12" s="118">
        <v>25.9</v>
      </c>
      <c r="M12" s="122"/>
    </row>
    <row r="13" spans="1:13" ht="23.25">
      <c r="A13" s="115" t="s">
        <v>28</v>
      </c>
      <c r="B13" s="116">
        <v>14.3803</v>
      </c>
      <c r="C13" s="123">
        <v>0.7524</v>
      </c>
      <c r="D13" s="116">
        <f>+C13*0.1</f>
        <v>0.07524</v>
      </c>
      <c r="E13" s="116">
        <f>0.06</f>
        <v>0.06</v>
      </c>
      <c r="F13" s="116">
        <v>0.04</v>
      </c>
      <c r="G13" s="116">
        <f>+B13+C13+D13+E13+F13</f>
        <v>15.30794</v>
      </c>
      <c r="H13" s="116">
        <f t="shared" si="1"/>
        <v>1.0715558</v>
      </c>
      <c r="I13" s="117">
        <f>G13+H13</f>
        <v>16.3794958</v>
      </c>
      <c r="J13" s="116">
        <f t="shared" si="2"/>
        <v>1.3929945794392524</v>
      </c>
      <c r="K13" s="116">
        <f>+J13*0.07</f>
        <v>0.09750962056074768</v>
      </c>
      <c r="L13" s="121">
        <v>17.87</v>
      </c>
      <c r="M13" s="122"/>
    </row>
    <row r="14" spans="1:13" ht="23.25">
      <c r="A14" s="115" t="s">
        <v>29</v>
      </c>
      <c r="B14" s="116">
        <v>13.4326</v>
      </c>
      <c r="C14" s="123">
        <v>0.6992</v>
      </c>
      <c r="D14" s="116">
        <f t="shared" si="0"/>
        <v>0.06992000000000001</v>
      </c>
      <c r="E14" s="116">
        <f>0.06</f>
        <v>0.06</v>
      </c>
      <c r="F14" s="116">
        <v>0.04</v>
      </c>
      <c r="G14" s="116">
        <f>+B14+C14+D14+E14+F14</f>
        <v>14.30172</v>
      </c>
      <c r="H14" s="116">
        <f t="shared" si="1"/>
        <v>1.0011204</v>
      </c>
      <c r="I14" s="117">
        <f>G14+H14</f>
        <v>15.3028404</v>
      </c>
      <c r="J14" s="116">
        <f t="shared" si="2"/>
        <v>1.595476261682245</v>
      </c>
      <c r="K14" s="116">
        <f>+J14*0.07</f>
        <v>0.11168333831775716</v>
      </c>
      <c r="L14" s="121">
        <v>17.01</v>
      </c>
      <c r="M14" s="122"/>
    </row>
    <row r="15" spans="1:13" ht="23.25">
      <c r="A15" s="115" t="s">
        <v>20</v>
      </c>
      <c r="B15" s="123">
        <v>11.8934</v>
      </c>
      <c r="C15" s="116">
        <v>2.17</v>
      </c>
      <c r="D15" s="116">
        <f t="shared" si="0"/>
        <v>0.217</v>
      </c>
      <c r="E15" s="116">
        <f>G15-B15-C15-D15</f>
        <v>-1.8235000000000006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11.8934</v>
      </c>
      <c r="C16" s="116">
        <v>2.17</v>
      </c>
      <c r="D16" s="116">
        <f t="shared" si="0"/>
        <v>0.217</v>
      </c>
      <c r="E16" s="116">
        <f>G16-B16-C16-D16</f>
        <v>-1.8235000000000006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11.8934</v>
      </c>
      <c r="C17" s="116">
        <v>2.17</v>
      </c>
      <c r="D17" s="116">
        <f t="shared" si="0"/>
        <v>0.217</v>
      </c>
      <c r="E17" s="116">
        <f>G17-B17-C17-D17</f>
        <v>-1.8235000000000006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38.3577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0.5888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3.3221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3.28125" style="0" customWidth="1"/>
    <col min="2" max="2" width="11.421875" style="0" customWidth="1"/>
    <col min="10" max="10" width="12.7109375" style="0" customWidth="1"/>
    <col min="13" max="13" width="11.71093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61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21.2255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27.819</v>
      </c>
      <c r="H6" s="116">
        <f aca="true" t="shared" si="1" ref="H6:H14">+G6*0.07</f>
        <v>1.9473300000000002</v>
      </c>
      <c r="I6" s="117">
        <f>+G6+H6</f>
        <v>29.76633</v>
      </c>
      <c r="J6" s="116">
        <f aca="true" t="shared" si="2" ref="J6:J14">(L6-I6)/1.07</f>
        <v>-0.3517102803738312</v>
      </c>
      <c r="K6" s="116">
        <f aca="true" t="shared" si="3" ref="K6:K12">(J6*0.07)</f>
        <v>-0.024619719626168185</v>
      </c>
      <c r="L6" s="118">
        <v>29.39</v>
      </c>
      <c r="M6" s="119">
        <f>I6+1.4</f>
        <v>31.16633</v>
      </c>
    </row>
    <row r="7" spans="1:13" ht="23.25">
      <c r="A7" s="115" t="s">
        <v>16</v>
      </c>
      <c r="B7" s="116">
        <v>20.7501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27.1436</v>
      </c>
      <c r="H7" s="116">
        <f t="shared" si="1"/>
        <v>1.900052</v>
      </c>
      <c r="I7" s="117">
        <f>+G7+H7</f>
        <v>29.043651999999998</v>
      </c>
      <c r="J7" s="116">
        <f t="shared" si="2"/>
        <v>-0.4239738317756992</v>
      </c>
      <c r="K7" s="116">
        <f t="shared" si="3"/>
        <v>-0.029678168224298945</v>
      </c>
      <c r="L7" s="118">
        <v>28.59</v>
      </c>
      <c r="M7" s="119">
        <f>I7+1.4</f>
        <v>30.443651999999997</v>
      </c>
    </row>
    <row r="8" spans="1:13" ht="23.25">
      <c r="A8" s="115" t="s">
        <v>24</v>
      </c>
      <c r="B8" s="120">
        <v>21.637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25.861150000000002</v>
      </c>
      <c r="H8" s="116">
        <f>+G8*0.07</f>
        <v>1.8102805000000004</v>
      </c>
      <c r="I8" s="117">
        <f>+G8+H8</f>
        <v>27.671430500000003</v>
      </c>
      <c r="J8" s="116">
        <f t="shared" si="2"/>
        <v>0.20427056074766112</v>
      </c>
      <c r="K8" s="116">
        <f t="shared" si="3"/>
        <v>0.01429893925233628</v>
      </c>
      <c r="L8" s="118">
        <v>27.89</v>
      </c>
      <c r="M8" s="119">
        <f>M6-1.5</f>
        <v>29.66633</v>
      </c>
    </row>
    <row r="9" spans="1:13" ht="23.25">
      <c r="A9" s="115" t="s">
        <v>17</v>
      </c>
      <c r="B9" s="116">
        <v>20.334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23.8345</v>
      </c>
      <c r="H9" s="116">
        <f t="shared" si="1"/>
        <v>1.668415</v>
      </c>
      <c r="I9" s="117">
        <f>G9+H9</f>
        <v>25.502914999999998</v>
      </c>
      <c r="J9" s="116">
        <f t="shared" si="2"/>
        <v>2.9785841121495356</v>
      </c>
      <c r="K9" s="116">
        <f t="shared" si="3"/>
        <v>0.2085008878504675</v>
      </c>
      <c r="L9" s="121">
        <v>28.69</v>
      </c>
      <c r="M9" s="122"/>
    </row>
    <row r="10" spans="1:13" ht="23.25">
      <c r="A10" s="115" t="s">
        <v>25</v>
      </c>
      <c r="B10" s="116">
        <v>20.4586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23.984099999999998</v>
      </c>
      <c r="H10" s="116">
        <f t="shared" si="1"/>
        <v>1.678887</v>
      </c>
      <c r="I10" s="117">
        <f>+G10+H10</f>
        <v>25.662986999999998</v>
      </c>
      <c r="J10" s="116">
        <f t="shared" si="2"/>
        <v>1.0065542056074774</v>
      </c>
      <c r="K10" s="116">
        <f t="shared" si="3"/>
        <v>0.07045879439252342</v>
      </c>
      <c r="L10" s="118">
        <v>26.74</v>
      </c>
      <c r="M10" s="119">
        <f>I10+1.07</f>
        <v>26.732986999999998</v>
      </c>
    </row>
    <row r="11" spans="1:13" ht="23.25">
      <c r="A11" s="115" t="s">
        <v>57</v>
      </c>
      <c r="B11" s="123">
        <v>20.0963</v>
      </c>
      <c r="C11" s="116">
        <v>2.405</v>
      </c>
      <c r="D11" s="116">
        <v>0.2405</v>
      </c>
      <c r="E11" s="124">
        <f>G11-F11-D11-C11-B11</f>
        <v>-0.9603046728972018</v>
      </c>
      <c r="F11" s="116">
        <v>0.04</v>
      </c>
      <c r="G11" s="116">
        <f>I11-H11</f>
        <v>21.8214953271028</v>
      </c>
      <c r="H11" s="116">
        <f>I11-(I11/1.07)</f>
        <v>1.527504672897198</v>
      </c>
      <c r="I11" s="117">
        <f>L11-K11-J11</f>
        <v>23.348999999999997</v>
      </c>
      <c r="J11" s="116">
        <v>1.3</v>
      </c>
      <c r="K11" s="116">
        <f t="shared" si="3"/>
        <v>0.09100000000000001</v>
      </c>
      <c r="L11" s="118">
        <f>L10-2</f>
        <v>24.74</v>
      </c>
      <c r="M11" s="122"/>
    </row>
    <row r="12" spans="1:13" ht="23.25">
      <c r="A12" s="115" t="s">
        <v>18</v>
      </c>
      <c r="B12" s="116">
        <v>20.0244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23.6599</v>
      </c>
      <c r="H12" s="116">
        <f t="shared" si="1"/>
        <v>1.6561930000000002</v>
      </c>
      <c r="I12" s="117">
        <f>+G12+H12</f>
        <v>25.316093000000002</v>
      </c>
      <c r="J12" s="116">
        <f t="shared" si="2"/>
        <v>0.5457074766355107</v>
      </c>
      <c r="K12" s="116">
        <f t="shared" si="3"/>
        <v>0.03819952336448575</v>
      </c>
      <c r="L12" s="118">
        <v>25.9</v>
      </c>
      <c r="M12" s="122"/>
    </row>
    <row r="13" spans="1:13" ht="23.25">
      <c r="A13" s="115" t="s">
        <v>28</v>
      </c>
      <c r="B13" s="116">
        <v>14.2535</v>
      </c>
      <c r="C13" s="123">
        <v>0.7524</v>
      </c>
      <c r="D13" s="116">
        <f>+C13*0.1</f>
        <v>0.07524</v>
      </c>
      <c r="E13" s="116">
        <f>0.06</f>
        <v>0.06</v>
      </c>
      <c r="F13" s="116">
        <v>0.04</v>
      </c>
      <c r="G13" s="116">
        <f>+B13+C13+D13+E13+F13</f>
        <v>15.181140000000001</v>
      </c>
      <c r="H13" s="116">
        <f t="shared" si="1"/>
        <v>1.0626798000000002</v>
      </c>
      <c r="I13" s="117">
        <f>G13+H13</f>
        <v>16.2438198</v>
      </c>
      <c r="J13" s="116">
        <f t="shared" si="2"/>
        <v>1.2207291588785045</v>
      </c>
      <c r="K13" s="116">
        <f>+J13*0.07</f>
        <v>0.08545104112149532</v>
      </c>
      <c r="L13" s="121">
        <v>17.55</v>
      </c>
      <c r="M13" s="122"/>
    </row>
    <row r="14" spans="1:13" ht="23.25">
      <c r="A14" s="115" t="s">
        <v>29</v>
      </c>
      <c r="B14" s="116">
        <v>13.3477</v>
      </c>
      <c r="C14" s="123">
        <v>0.6992</v>
      </c>
      <c r="D14" s="116">
        <f t="shared" si="0"/>
        <v>0.06992000000000001</v>
      </c>
      <c r="E14" s="116">
        <f>0.06</f>
        <v>0.06</v>
      </c>
      <c r="F14" s="116">
        <v>0.04</v>
      </c>
      <c r="G14" s="116">
        <f>+B14+C14+D14+E14+F14</f>
        <v>14.216819999999998</v>
      </c>
      <c r="H14" s="116">
        <f t="shared" si="1"/>
        <v>0.9951774</v>
      </c>
      <c r="I14" s="117">
        <f>G14+H14</f>
        <v>15.211997399999998</v>
      </c>
      <c r="J14" s="116">
        <f t="shared" si="2"/>
        <v>1.3813108411214985</v>
      </c>
      <c r="K14" s="116">
        <f>+J14*0.07</f>
        <v>0.09669175887850491</v>
      </c>
      <c r="L14" s="121">
        <v>16.69</v>
      </c>
      <c r="M14" s="122"/>
    </row>
    <row r="15" spans="1:13" ht="23.25">
      <c r="A15" s="115" t="s">
        <v>20</v>
      </c>
      <c r="B15" s="123">
        <v>11.8934</v>
      </c>
      <c r="C15" s="116">
        <v>2.17</v>
      </c>
      <c r="D15" s="116">
        <f t="shared" si="0"/>
        <v>0.217</v>
      </c>
      <c r="E15" s="116">
        <f>G15-B15-C15-D15</f>
        <v>-1.8235000000000006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11.8934</v>
      </c>
      <c r="C16" s="116">
        <v>2.17</v>
      </c>
      <c r="D16" s="116">
        <f t="shared" si="0"/>
        <v>0.217</v>
      </c>
      <c r="E16" s="116">
        <f>G16-B16-C16-D16</f>
        <v>-1.8235000000000006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11.8934</v>
      </c>
      <c r="C17" s="116">
        <v>2.17</v>
      </c>
      <c r="D17" s="116">
        <f t="shared" si="0"/>
        <v>0.217</v>
      </c>
      <c r="E17" s="116">
        <f>G17-B17-C17-D17</f>
        <v>-1.8235000000000006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38.3577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0.8712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2.9086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4.140625" style="0" customWidth="1"/>
    <col min="10" max="10" width="12.7109375" style="0" customWidth="1"/>
    <col min="13" max="13" width="12.281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21.0752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27.668699999999998</v>
      </c>
      <c r="H6" s="116">
        <f aca="true" t="shared" si="1" ref="H6:H14">+G6*0.07</f>
        <v>1.936809</v>
      </c>
      <c r="I6" s="117">
        <f>+G6+H6</f>
        <v>29.605508999999998</v>
      </c>
      <c r="J6" s="116">
        <f aca="true" t="shared" si="2" ref="J6:J14">(L6-I6)/1.07</f>
        <v>-0.20141028037382921</v>
      </c>
      <c r="K6" s="116">
        <f aca="true" t="shared" si="3" ref="K6:K12">(J6*0.07)</f>
        <v>-0.014098719626168047</v>
      </c>
      <c r="L6" s="118">
        <v>29.39</v>
      </c>
      <c r="M6" s="119">
        <f>I6+1.4</f>
        <v>31.005508999999996</v>
      </c>
    </row>
    <row r="7" spans="1:13" ht="23.25">
      <c r="A7" s="115" t="s">
        <v>16</v>
      </c>
      <c r="B7" s="116">
        <v>20.5974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26.9909</v>
      </c>
      <c r="H7" s="116">
        <f t="shared" si="1"/>
        <v>1.8893630000000001</v>
      </c>
      <c r="I7" s="117">
        <f>+G7+H7</f>
        <v>28.880263</v>
      </c>
      <c r="J7" s="116">
        <f t="shared" si="2"/>
        <v>-0.27127383177570047</v>
      </c>
      <c r="K7" s="116">
        <f t="shared" si="3"/>
        <v>-0.018989168224299035</v>
      </c>
      <c r="L7" s="118">
        <v>28.59</v>
      </c>
      <c r="M7" s="119">
        <f>I7+1.4</f>
        <v>30.280262999999998</v>
      </c>
    </row>
    <row r="8" spans="1:13" ht="23.25">
      <c r="A8" s="115" t="s">
        <v>24</v>
      </c>
      <c r="B8" s="120">
        <v>21.5017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25.72585</v>
      </c>
      <c r="H8" s="116">
        <f>+G8*0.07</f>
        <v>1.8008095000000002</v>
      </c>
      <c r="I8" s="117">
        <f>+G8+H8</f>
        <v>27.5266595</v>
      </c>
      <c r="J8" s="116">
        <f t="shared" si="2"/>
        <v>0.3395705607476632</v>
      </c>
      <c r="K8" s="116">
        <f t="shared" si="3"/>
        <v>0.023769939252336423</v>
      </c>
      <c r="L8" s="118">
        <v>27.89</v>
      </c>
      <c r="M8" s="119">
        <f>M6-1.5</f>
        <v>29.505508999999996</v>
      </c>
    </row>
    <row r="9" spans="1:13" ht="23.25">
      <c r="A9" s="115" t="s">
        <v>17</v>
      </c>
      <c r="B9" s="116">
        <v>20.3637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23.8642</v>
      </c>
      <c r="H9" s="116">
        <f t="shared" si="1"/>
        <v>1.6704940000000001</v>
      </c>
      <c r="I9" s="117">
        <f>G9+H9</f>
        <v>25.534694000000002</v>
      </c>
      <c r="J9" s="116">
        <f t="shared" si="2"/>
        <v>2.948884112149532</v>
      </c>
      <c r="K9" s="116">
        <f t="shared" si="3"/>
        <v>0.20642188785046725</v>
      </c>
      <c r="L9" s="121">
        <v>28.69</v>
      </c>
      <c r="M9" s="122"/>
    </row>
    <row r="10" spans="1:13" ht="23.25">
      <c r="A10" s="115" t="s">
        <v>25</v>
      </c>
      <c r="B10" s="116">
        <v>20.6101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24.135599999999997</v>
      </c>
      <c r="H10" s="116">
        <f t="shared" si="1"/>
        <v>1.689492</v>
      </c>
      <c r="I10" s="117">
        <f>+G10+H10</f>
        <v>25.825091999999998</v>
      </c>
      <c r="J10" s="116">
        <f t="shared" si="2"/>
        <v>0.855054205607477</v>
      </c>
      <c r="K10" s="116">
        <f t="shared" si="3"/>
        <v>0.0598537943925234</v>
      </c>
      <c r="L10" s="118">
        <v>26.74</v>
      </c>
      <c r="M10" s="119">
        <f>I10+1.07</f>
        <v>26.895091999999998</v>
      </c>
    </row>
    <row r="11" spans="1:13" ht="23.25">
      <c r="A11" s="115" t="s">
        <v>57</v>
      </c>
      <c r="B11" s="123">
        <v>19.923</v>
      </c>
      <c r="C11" s="116">
        <v>2.405</v>
      </c>
      <c r="D11" s="116">
        <v>0.2405</v>
      </c>
      <c r="E11" s="124">
        <f>G11-F11-D11-C11-B11</f>
        <v>-0.7870046728972007</v>
      </c>
      <c r="F11" s="116">
        <v>0.04</v>
      </c>
      <c r="G11" s="116">
        <f>I11-H11</f>
        <v>21.8214953271028</v>
      </c>
      <c r="H11" s="116">
        <f>I11-(I11/1.07)</f>
        <v>1.527504672897198</v>
      </c>
      <c r="I11" s="117">
        <f>L11-K11-J11</f>
        <v>23.348999999999997</v>
      </c>
      <c r="J11" s="116">
        <v>1.3</v>
      </c>
      <c r="K11" s="116">
        <f t="shared" si="3"/>
        <v>0.09100000000000001</v>
      </c>
      <c r="L11" s="118">
        <f>L10-2</f>
        <v>24.74</v>
      </c>
      <c r="M11" s="122"/>
    </row>
    <row r="12" spans="1:13" ht="23.25">
      <c r="A12" s="115" t="s">
        <v>18</v>
      </c>
      <c r="B12" s="116">
        <v>20.1736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23.8091</v>
      </c>
      <c r="H12" s="116">
        <f t="shared" si="1"/>
        <v>1.6666370000000001</v>
      </c>
      <c r="I12" s="117">
        <f>+G12+H12</f>
        <v>25.475737000000002</v>
      </c>
      <c r="J12" s="116">
        <f t="shared" si="2"/>
        <v>0.9105261682242962</v>
      </c>
      <c r="K12" s="116">
        <f t="shared" si="3"/>
        <v>0.06373683177570075</v>
      </c>
      <c r="L12" s="118">
        <v>26.45</v>
      </c>
      <c r="M12" s="122"/>
    </row>
    <row r="13" spans="1:13" ht="23.25">
      <c r="A13" s="115" t="s">
        <v>28</v>
      </c>
      <c r="B13" s="116">
        <v>14.3375</v>
      </c>
      <c r="C13" s="123">
        <v>0.7476</v>
      </c>
      <c r="D13" s="116">
        <v>0.0748</v>
      </c>
      <c r="E13" s="116">
        <f>0.06</f>
        <v>0.06</v>
      </c>
      <c r="F13" s="116">
        <v>0.04</v>
      </c>
      <c r="G13" s="116">
        <f>+B13+C13+D13+E13+F13</f>
        <v>15.2599</v>
      </c>
      <c r="H13" s="116">
        <f t="shared" si="1"/>
        <v>1.0681930000000002</v>
      </c>
      <c r="I13" s="117">
        <f>G13+H13</f>
        <v>16.328093</v>
      </c>
      <c r="J13" s="116">
        <f t="shared" si="2"/>
        <v>1.1419691588785061</v>
      </c>
      <c r="K13" s="116">
        <f>+J13*0.07</f>
        <v>0.07993784112149543</v>
      </c>
      <c r="L13" s="121">
        <v>17.55</v>
      </c>
      <c r="M13" s="122"/>
    </row>
    <row r="14" spans="1:13" ht="23.25">
      <c r="A14" s="115" t="s">
        <v>29</v>
      </c>
      <c r="B14" s="116">
        <v>13.4245</v>
      </c>
      <c r="C14" s="123">
        <v>0.6999</v>
      </c>
      <c r="D14" s="116">
        <v>0.07</v>
      </c>
      <c r="E14" s="116">
        <f>0.06</f>
        <v>0.06</v>
      </c>
      <c r="F14" s="116">
        <v>0.04</v>
      </c>
      <c r="G14" s="116">
        <f>+B14+C14+D14+E14+F14</f>
        <v>14.2944</v>
      </c>
      <c r="H14" s="116">
        <f t="shared" si="1"/>
        <v>1.0006080000000002</v>
      </c>
      <c r="I14" s="117">
        <f>G14+H14</f>
        <v>15.295008</v>
      </c>
      <c r="J14" s="116">
        <f t="shared" si="2"/>
        <v>1.3037308411214972</v>
      </c>
      <c r="K14" s="116">
        <f>+J14*0.07</f>
        <v>0.0912611588785048</v>
      </c>
      <c r="L14" s="121">
        <v>16.69</v>
      </c>
      <c r="M14" s="122"/>
    </row>
    <row r="15" spans="1:13" ht="23.25">
      <c r="A15" s="115" t="s">
        <v>20</v>
      </c>
      <c r="B15" s="123">
        <v>11.8934</v>
      </c>
      <c r="C15" s="116">
        <v>2.17</v>
      </c>
      <c r="D15" s="116">
        <f t="shared" si="0"/>
        <v>0.217</v>
      </c>
      <c r="E15" s="116">
        <f>G15-B15-C15-D15</f>
        <v>-1.8235000000000006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11.8934</v>
      </c>
      <c r="C16" s="116">
        <v>2.17</v>
      </c>
      <c r="D16" s="116">
        <f t="shared" si="0"/>
        <v>0.217</v>
      </c>
      <c r="E16" s="116">
        <f>G16-B16-C16-D16</f>
        <v>-1.8235000000000006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11.8934</v>
      </c>
      <c r="C17" s="116">
        <v>2.17</v>
      </c>
      <c r="D17" s="116">
        <f t="shared" si="0"/>
        <v>0.217</v>
      </c>
      <c r="E17" s="116">
        <f>G17-B17-C17-D17</f>
        <v>-1.8235000000000006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38.1921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0.8042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3.1695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2.00390625" style="0" customWidth="1"/>
    <col min="2" max="2" width="12.7109375" style="0" customWidth="1"/>
    <col min="7" max="7" width="14.28125" style="0" customWidth="1"/>
    <col min="10" max="10" width="12.421875" style="0" customWidth="1"/>
    <col min="13" max="13" width="11.4218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63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20.907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27.5005</v>
      </c>
      <c r="H6" s="116">
        <f aca="true" t="shared" si="1" ref="H6:H14">+G6*0.07</f>
        <v>1.925035</v>
      </c>
      <c r="I6" s="117">
        <f>+G6+H6</f>
        <v>29.425535</v>
      </c>
      <c r="J6" s="116">
        <f aca="true" t="shared" si="2" ref="J6:J14">(L6-I6)/1.07</f>
        <v>-0.03321028037383124</v>
      </c>
      <c r="K6" s="116">
        <f aca="true" t="shared" si="3" ref="K6:K12">(J6*0.07)</f>
        <v>-0.002324719626168187</v>
      </c>
      <c r="L6" s="118">
        <v>29.39</v>
      </c>
      <c r="M6" s="119">
        <f>I6+1.4</f>
        <v>30.825535</v>
      </c>
    </row>
    <row r="7" spans="1:13" ht="23.25">
      <c r="A7" s="115" t="s">
        <v>16</v>
      </c>
      <c r="B7" s="116">
        <v>20.4262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26.8197</v>
      </c>
      <c r="H7" s="116">
        <f t="shared" si="1"/>
        <v>1.8773790000000004</v>
      </c>
      <c r="I7" s="117">
        <f>+G7+H7</f>
        <v>28.697079000000002</v>
      </c>
      <c r="J7" s="116">
        <f t="shared" si="2"/>
        <v>-0.10007383177570314</v>
      </c>
      <c r="K7" s="116">
        <f t="shared" si="3"/>
        <v>-0.007005168224299221</v>
      </c>
      <c r="L7" s="118">
        <v>28.59</v>
      </c>
      <c r="M7" s="119">
        <f>I7+1.4</f>
        <v>30.097079</v>
      </c>
    </row>
    <row r="8" spans="1:13" ht="23.25">
      <c r="A8" s="115" t="s">
        <v>24</v>
      </c>
      <c r="B8" s="120">
        <v>21.3503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25.574450000000002</v>
      </c>
      <c r="H8" s="116">
        <f>+G8*0.07</f>
        <v>1.7902115000000003</v>
      </c>
      <c r="I8" s="117">
        <f>+G8+H8</f>
        <v>27.364661500000004</v>
      </c>
      <c r="J8" s="116">
        <f t="shared" si="2"/>
        <v>0.4909705607476603</v>
      </c>
      <c r="K8" s="116">
        <f t="shared" si="3"/>
        <v>0.03436793925233623</v>
      </c>
      <c r="L8" s="118">
        <v>27.89</v>
      </c>
      <c r="M8" s="119">
        <f>M6-1.5</f>
        <v>29.325535</v>
      </c>
    </row>
    <row r="9" spans="1:13" ht="23.25">
      <c r="A9" s="115" t="s">
        <v>17</v>
      </c>
      <c r="B9" s="116">
        <v>20.4195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23.919999999999998</v>
      </c>
      <c r="H9" s="116">
        <f t="shared" si="1"/>
        <v>1.6744</v>
      </c>
      <c r="I9" s="117">
        <f>G9+H9</f>
        <v>25.594399999999997</v>
      </c>
      <c r="J9" s="116">
        <f t="shared" si="2"/>
        <v>2.8930841121495368</v>
      </c>
      <c r="K9" s="116">
        <f t="shared" si="3"/>
        <v>0.2025158878504676</v>
      </c>
      <c r="L9" s="121">
        <v>28.69</v>
      </c>
      <c r="M9" s="122"/>
    </row>
    <row r="10" spans="1:13" ht="23.25">
      <c r="A10" s="115" t="s">
        <v>25</v>
      </c>
      <c r="B10" s="116">
        <v>20.6679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24.193399999999997</v>
      </c>
      <c r="H10" s="116">
        <f t="shared" si="1"/>
        <v>1.693538</v>
      </c>
      <c r="I10" s="117">
        <f>+G10+H10</f>
        <v>25.886937999999997</v>
      </c>
      <c r="J10" s="116">
        <f t="shared" si="2"/>
        <v>0.7972542056074778</v>
      </c>
      <c r="K10" s="116">
        <f t="shared" si="3"/>
        <v>0.05580779439252345</v>
      </c>
      <c r="L10" s="118">
        <v>26.74</v>
      </c>
      <c r="M10" s="119">
        <f>I10+1.07</f>
        <v>26.956937999999997</v>
      </c>
    </row>
    <row r="11" spans="1:13" ht="23.25">
      <c r="A11" s="115" t="s">
        <v>57</v>
      </c>
      <c r="B11" s="123">
        <v>19.9434</v>
      </c>
      <c r="C11" s="116">
        <v>2.405</v>
      </c>
      <c r="D11" s="116">
        <v>0.2405</v>
      </c>
      <c r="E11" s="124">
        <f>G11-F11-D11-C11-B11</f>
        <v>-0.8074046728972029</v>
      </c>
      <c r="F11" s="116">
        <v>0.04</v>
      </c>
      <c r="G11" s="116">
        <f>I11-H11</f>
        <v>21.8214953271028</v>
      </c>
      <c r="H11" s="116">
        <f>I11-(I11/1.07)</f>
        <v>1.527504672897198</v>
      </c>
      <c r="I11" s="117">
        <f>L11-K11-J11</f>
        <v>23.348999999999997</v>
      </c>
      <c r="J11" s="116">
        <v>1.3</v>
      </c>
      <c r="K11" s="116">
        <f t="shared" si="3"/>
        <v>0.09100000000000001</v>
      </c>
      <c r="L11" s="118">
        <f>L10-2</f>
        <v>24.74</v>
      </c>
      <c r="M11" s="122"/>
    </row>
    <row r="12" spans="1:13" ht="23.25">
      <c r="A12" s="115" t="s">
        <v>18</v>
      </c>
      <c r="B12" s="116">
        <v>20.2286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23.8641</v>
      </c>
      <c r="H12" s="116">
        <f t="shared" si="1"/>
        <v>1.6704870000000003</v>
      </c>
      <c r="I12" s="117">
        <f>+G12+H12</f>
        <v>25.534587000000002</v>
      </c>
      <c r="J12" s="116">
        <f t="shared" si="2"/>
        <v>0.8555261682242965</v>
      </c>
      <c r="K12" s="116">
        <f t="shared" si="3"/>
        <v>0.05988683177570076</v>
      </c>
      <c r="L12" s="118">
        <v>26.45</v>
      </c>
      <c r="M12" s="122"/>
    </row>
    <row r="13" spans="1:13" ht="23.25">
      <c r="A13" s="115" t="s">
        <v>28</v>
      </c>
      <c r="B13" s="116">
        <v>14.3772</v>
      </c>
      <c r="C13" s="123">
        <v>0.7476</v>
      </c>
      <c r="D13" s="116">
        <v>0.0748</v>
      </c>
      <c r="E13" s="116">
        <f>0.06</f>
        <v>0.06</v>
      </c>
      <c r="F13" s="116">
        <v>0.04</v>
      </c>
      <c r="G13" s="116">
        <f>+B13+C13+D13+E13+F13</f>
        <v>15.2996</v>
      </c>
      <c r="H13" s="116">
        <f t="shared" si="1"/>
        <v>1.070972</v>
      </c>
      <c r="I13" s="117">
        <f>G13+H13</f>
        <v>16.370572</v>
      </c>
      <c r="J13" s="116">
        <f t="shared" si="2"/>
        <v>1.102269158878506</v>
      </c>
      <c r="K13" s="116">
        <f>+J13*0.07</f>
        <v>0.07715884112149543</v>
      </c>
      <c r="L13" s="121">
        <v>17.55</v>
      </c>
      <c r="M13" s="122"/>
    </row>
    <row r="14" spans="1:13" ht="23.25">
      <c r="A14" s="115" t="s">
        <v>29</v>
      </c>
      <c r="B14" s="116">
        <v>13.4585</v>
      </c>
      <c r="C14" s="123">
        <v>0.6999</v>
      </c>
      <c r="D14" s="116">
        <v>0.07</v>
      </c>
      <c r="E14" s="116">
        <f>0.06</f>
        <v>0.06</v>
      </c>
      <c r="F14" s="116">
        <v>0.04</v>
      </c>
      <c r="G14" s="116">
        <f>+B14+C14+D14+E14+F14</f>
        <v>14.3284</v>
      </c>
      <c r="H14" s="116">
        <f t="shared" si="1"/>
        <v>1.0029880000000002</v>
      </c>
      <c r="I14" s="117">
        <f>G14+H14</f>
        <v>15.331388</v>
      </c>
      <c r="J14" s="116">
        <f t="shared" si="2"/>
        <v>1.269730841121496</v>
      </c>
      <c r="K14" s="116">
        <f>+J14*0.07</f>
        <v>0.08888115887850473</v>
      </c>
      <c r="L14" s="121">
        <v>16.69</v>
      </c>
      <c r="M14" s="122"/>
    </row>
    <row r="15" spans="1:13" ht="23.25">
      <c r="A15" s="115" t="s">
        <v>20</v>
      </c>
      <c r="B15" s="123">
        <v>12.0254</v>
      </c>
      <c r="C15" s="116">
        <v>2.17</v>
      </c>
      <c r="D15" s="116">
        <f t="shared" si="0"/>
        <v>0.217</v>
      </c>
      <c r="E15" s="116">
        <f>G15-B15-C15-D15</f>
        <v>-1.9555000000000002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12.0254</v>
      </c>
      <c r="C16" s="116">
        <v>2.17</v>
      </c>
      <c r="D16" s="116">
        <f t="shared" si="0"/>
        <v>0.217</v>
      </c>
      <c r="E16" s="116">
        <f>G16-B16-C16-D16</f>
        <v>-1.9555000000000002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12.0254</v>
      </c>
      <c r="C17" s="116">
        <v>2.17</v>
      </c>
      <c r="D17" s="116">
        <f t="shared" si="0"/>
        <v>0.217</v>
      </c>
      <c r="E17" s="116">
        <f>G17-B17-C17-D17</f>
        <v>-1.9555000000000002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38.4318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0.8012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3.5127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L13" sqref="L13"/>
    </sheetView>
  </sheetViews>
  <sheetFormatPr defaultColWidth="9.140625" defaultRowHeight="12.75"/>
  <cols>
    <col min="1" max="1" width="19.140625" style="0" customWidth="1"/>
    <col min="2" max="2" width="12.421875" style="0" customWidth="1"/>
    <col min="7" max="7" width="13.28125" style="0" customWidth="1"/>
    <col min="10" max="10" width="16.7109375" style="0" customWidth="1"/>
    <col min="11" max="11" width="11.28125" style="0" customWidth="1"/>
    <col min="12" max="12" width="12.57421875" style="0" customWidth="1"/>
    <col min="13" max="13" width="16.00390625" style="0" customWidth="1"/>
  </cols>
  <sheetData>
    <row r="2" spans="1:12" ht="23.25">
      <c r="A2" s="165" t="s">
        <v>38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54"/>
    </row>
    <row r="3" spans="1:12" ht="23.25">
      <c r="A3" s="166" t="s">
        <v>39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55"/>
    </row>
    <row r="4" spans="1:12" ht="24">
      <c r="A4" s="56"/>
      <c r="B4" s="57"/>
      <c r="C4" s="56"/>
      <c r="D4" s="58"/>
      <c r="E4" s="56"/>
      <c r="F4" s="56"/>
      <c r="G4" s="58"/>
      <c r="H4" s="56"/>
      <c r="I4" s="59"/>
      <c r="J4" s="56"/>
      <c r="K4" s="56" t="s">
        <v>0</v>
      </c>
      <c r="L4" s="56"/>
    </row>
    <row r="5" spans="1:13" ht="24">
      <c r="A5" s="60"/>
      <c r="B5" s="61" t="s">
        <v>1</v>
      </c>
      <c r="C5" s="62" t="s">
        <v>26</v>
      </c>
      <c r="D5" s="62" t="s">
        <v>27</v>
      </c>
      <c r="E5" s="62" t="s">
        <v>2</v>
      </c>
      <c r="F5" s="62" t="s">
        <v>3</v>
      </c>
      <c r="G5" s="62" t="s">
        <v>4</v>
      </c>
      <c r="H5" s="62" t="s">
        <v>5</v>
      </c>
      <c r="I5" s="63" t="s">
        <v>6</v>
      </c>
      <c r="J5" s="62" t="s">
        <v>7</v>
      </c>
      <c r="K5" s="62" t="s">
        <v>5</v>
      </c>
      <c r="L5" s="64" t="s">
        <v>8</v>
      </c>
      <c r="M5" s="65" t="s">
        <v>36</v>
      </c>
    </row>
    <row r="6" spans="1:13" ht="24">
      <c r="A6" s="66"/>
      <c r="B6" s="67" t="s">
        <v>9</v>
      </c>
      <c r="C6" s="68" t="s">
        <v>10</v>
      </c>
      <c r="D6" s="68" t="s">
        <v>10</v>
      </c>
      <c r="E6" s="67" t="s">
        <v>23</v>
      </c>
      <c r="F6" s="67" t="s">
        <v>11</v>
      </c>
      <c r="G6" s="67" t="s">
        <v>12</v>
      </c>
      <c r="H6" s="69"/>
      <c r="I6" s="70"/>
      <c r="J6" s="67" t="s">
        <v>13</v>
      </c>
      <c r="K6" s="69"/>
      <c r="L6" s="71" t="s">
        <v>14</v>
      </c>
      <c r="M6" s="72"/>
    </row>
    <row r="7" spans="1:13" ht="24">
      <c r="A7" s="73" t="s">
        <v>15</v>
      </c>
      <c r="B7" s="74">
        <v>20.5131</v>
      </c>
      <c r="C7" s="74">
        <v>3.685</v>
      </c>
      <c r="D7" s="74">
        <v>0.36850000000000005</v>
      </c>
      <c r="E7" s="74">
        <v>2.5</v>
      </c>
      <c r="F7" s="74">
        <v>0.04</v>
      </c>
      <c r="G7" s="74">
        <v>27.1066</v>
      </c>
      <c r="H7" s="74">
        <v>1.8974620000000002</v>
      </c>
      <c r="I7" s="75">
        <v>29.004062</v>
      </c>
      <c r="J7" s="74">
        <v>-0.6206186915887862</v>
      </c>
      <c r="K7" s="74">
        <v>-0.04344330841121504</v>
      </c>
      <c r="L7" s="76">
        <v>28.34</v>
      </c>
      <c r="M7" s="77">
        <v>30.4</v>
      </c>
    </row>
    <row r="8" spans="1:13" ht="24">
      <c r="A8" s="73" t="s">
        <v>16</v>
      </c>
      <c r="B8" s="74">
        <v>20.0465</v>
      </c>
      <c r="C8" s="74">
        <v>3.685</v>
      </c>
      <c r="D8" s="74">
        <v>0.36850000000000005</v>
      </c>
      <c r="E8" s="74">
        <v>2.3</v>
      </c>
      <c r="F8" s="74">
        <v>0.04</v>
      </c>
      <c r="G8" s="74">
        <v>26.44</v>
      </c>
      <c r="H8" s="74">
        <v>1.8508000000000002</v>
      </c>
      <c r="I8" s="75">
        <v>28.2908</v>
      </c>
      <c r="J8" s="74">
        <v>-0.7016822429906557</v>
      </c>
      <c r="K8" s="74">
        <v>-0.049117757009345904</v>
      </c>
      <c r="L8" s="76">
        <v>27.54</v>
      </c>
      <c r="M8" s="78">
        <v>29.69</v>
      </c>
    </row>
    <row r="9" spans="1:13" ht="24">
      <c r="A9" s="79" t="s">
        <v>24</v>
      </c>
      <c r="B9" s="80">
        <v>20.9958</v>
      </c>
      <c r="C9" s="81">
        <v>3.3165</v>
      </c>
      <c r="D9" s="81">
        <v>0.33165</v>
      </c>
      <c r="E9" s="81">
        <v>0.54</v>
      </c>
      <c r="F9" s="81">
        <v>0.036</v>
      </c>
      <c r="G9" s="74">
        <v>25.21995</v>
      </c>
      <c r="H9" s="81">
        <v>1.7653965000000003</v>
      </c>
      <c r="I9" s="75">
        <v>26.985346500000002</v>
      </c>
      <c r="J9" s="74">
        <v>-0.13583785046729183</v>
      </c>
      <c r="K9" s="74">
        <v>-0.009508649532710429</v>
      </c>
      <c r="L9" s="76">
        <v>26.84</v>
      </c>
      <c r="M9" s="77">
        <v>28.9</v>
      </c>
    </row>
    <row r="10" spans="1:13" ht="24">
      <c r="A10" s="73" t="s">
        <v>17</v>
      </c>
      <c r="B10" s="82">
        <v>21.3812</v>
      </c>
      <c r="C10" s="74">
        <v>3.055</v>
      </c>
      <c r="D10" s="74">
        <v>0.3055</v>
      </c>
      <c r="E10" s="74">
        <v>0.1</v>
      </c>
      <c r="F10" s="74">
        <v>0.04</v>
      </c>
      <c r="G10" s="74">
        <v>24.8817</v>
      </c>
      <c r="H10" s="74">
        <v>1.741719</v>
      </c>
      <c r="I10" s="75">
        <v>26.623419</v>
      </c>
      <c r="J10" s="74">
        <v>-0.059270093457943616</v>
      </c>
      <c r="K10" s="74">
        <v>-0.004148906542056054</v>
      </c>
      <c r="L10" s="83">
        <v>28.79</v>
      </c>
      <c r="M10" s="84"/>
    </row>
    <row r="11" spans="1:13" ht="24">
      <c r="A11" s="73" t="s">
        <v>25</v>
      </c>
      <c r="B11" s="74">
        <v>21.3292</v>
      </c>
      <c r="C11" s="74">
        <v>2.305</v>
      </c>
      <c r="D11" s="74">
        <v>0.23050000000000004</v>
      </c>
      <c r="E11" s="85">
        <v>1.95</v>
      </c>
      <c r="F11" s="74">
        <v>0.04</v>
      </c>
      <c r="G11" s="74">
        <v>25.854699999999998</v>
      </c>
      <c r="H11" s="74">
        <v>1.809829</v>
      </c>
      <c r="I11" s="75">
        <v>27.664528999999998</v>
      </c>
      <c r="J11" s="74">
        <v>-0.9107747663551372</v>
      </c>
      <c r="K11" s="74">
        <v>-0.06375423364485962</v>
      </c>
      <c r="L11" s="76">
        <v>26.69</v>
      </c>
      <c r="M11" s="78">
        <v>28.73</v>
      </c>
    </row>
    <row r="12" spans="1:13" ht="24">
      <c r="A12" s="73" t="s">
        <v>18</v>
      </c>
      <c r="B12" s="74">
        <v>20.8643</v>
      </c>
      <c r="C12" s="74">
        <v>2.405</v>
      </c>
      <c r="D12" s="74">
        <v>0.2405</v>
      </c>
      <c r="E12" s="85">
        <v>1.95</v>
      </c>
      <c r="F12" s="74">
        <v>0.04</v>
      </c>
      <c r="G12" s="74">
        <v>25.4998</v>
      </c>
      <c r="H12" s="74">
        <v>1.7849860000000002</v>
      </c>
      <c r="I12" s="75">
        <v>27.284786</v>
      </c>
      <c r="J12" s="74">
        <v>-1.5745663551401858</v>
      </c>
      <c r="K12" s="74">
        <v>-0.11021964485981302</v>
      </c>
      <c r="L12" s="76">
        <v>26.4</v>
      </c>
      <c r="M12" s="86"/>
    </row>
    <row r="13" spans="1:13" ht="24">
      <c r="A13" s="73" t="s">
        <v>40</v>
      </c>
      <c r="B13" s="74">
        <v>14.6428</v>
      </c>
      <c r="C13" s="74">
        <v>0.7181</v>
      </c>
      <c r="D13" s="74">
        <v>0.0718</v>
      </c>
      <c r="E13" s="74">
        <v>0.06</v>
      </c>
      <c r="F13" s="74">
        <v>0.04</v>
      </c>
      <c r="G13" s="74">
        <v>15.532699999999998</v>
      </c>
      <c r="H13" s="74">
        <v>1.087289</v>
      </c>
      <c r="I13" s="75">
        <v>16.619988999999997</v>
      </c>
      <c r="J13" s="74">
        <v>0.8691691588785083</v>
      </c>
      <c r="K13" s="74">
        <v>0.060841841121495585</v>
      </c>
      <c r="L13" s="83">
        <v>17.87</v>
      </c>
      <c r="M13" s="86"/>
    </row>
    <row r="14" spans="1:13" ht="24">
      <c r="A14" s="73" t="s">
        <v>41</v>
      </c>
      <c r="B14" s="74">
        <v>13.7092</v>
      </c>
      <c r="C14" s="74">
        <v>0.6752</v>
      </c>
      <c r="D14" s="74">
        <v>0.0675</v>
      </c>
      <c r="E14" s="74">
        <v>0.06</v>
      </c>
      <c r="F14" s="74">
        <v>0.04</v>
      </c>
      <c r="G14" s="74">
        <v>14.5519</v>
      </c>
      <c r="H14" s="74">
        <v>1.0186330000000001</v>
      </c>
      <c r="I14" s="75">
        <v>15.570533</v>
      </c>
      <c r="J14" s="74">
        <v>1.0462308411214971</v>
      </c>
      <c r="K14" s="74">
        <v>0.0732361588785048</v>
      </c>
      <c r="L14" s="83">
        <v>16.37</v>
      </c>
      <c r="M14" s="86"/>
    </row>
    <row r="15" spans="1:13" ht="24">
      <c r="A15" s="73" t="s">
        <v>20</v>
      </c>
      <c r="B15" s="74">
        <v>12.0116</v>
      </c>
      <c r="C15" s="74">
        <v>2.17</v>
      </c>
      <c r="D15" s="74">
        <v>0.217</v>
      </c>
      <c r="E15" s="74">
        <v>-1.9417</v>
      </c>
      <c r="F15" s="74">
        <v>0</v>
      </c>
      <c r="G15" s="74">
        <v>12.456900000000001</v>
      </c>
      <c r="H15" s="74">
        <v>0.8719830000000002</v>
      </c>
      <c r="I15" s="75">
        <v>13.328883000000001</v>
      </c>
      <c r="J15" s="74">
        <v>3.2566</v>
      </c>
      <c r="K15" s="74">
        <v>0.22796200000000003</v>
      </c>
      <c r="L15" s="83">
        <v>16.81</v>
      </c>
      <c r="M15" s="86"/>
    </row>
    <row r="16" spans="1:13" ht="24">
      <c r="A16" s="73" t="s">
        <v>19</v>
      </c>
      <c r="B16" s="74">
        <v>12.0116</v>
      </c>
      <c r="C16" s="74">
        <v>2.17</v>
      </c>
      <c r="D16" s="74">
        <v>0.217</v>
      </c>
      <c r="E16" s="74">
        <v>-1.9417</v>
      </c>
      <c r="F16" s="74">
        <v>0</v>
      </c>
      <c r="G16" s="74">
        <v>12.456900000000001</v>
      </c>
      <c r="H16" s="74">
        <v>0.8719830000000002</v>
      </c>
      <c r="I16" s="75">
        <v>13.328883000000001</v>
      </c>
      <c r="J16" s="74">
        <v>3.2566</v>
      </c>
      <c r="K16" s="74">
        <v>0.22796200000000003</v>
      </c>
      <c r="L16" s="83">
        <v>16.81</v>
      </c>
      <c r="M16" s="86"/>
    </row>
    <row r="17" spans="1:13" ht="24">
      <c r="A17" s="73" t="s">
        <v>21</v>
      </c>
      <c r="B17" s="74">
        <v>12.0116</v>
      </c>
      <c r="C17" s="74">
        <v>2.17</v>
      </c>
      <c r="D17" s="74">
        <v>0.217</v>
      </c>
      <c r="E17" s="74">
        <v>-1.9417</v>
      </c>
      <c r="F17" s="74">
        <v>0</v>
      </c>
      <c r="G17" s="74">
        <v>12.456900000000001</v>
      </c>
      <c r="H17" s="74">
        <v>0.8719830000000002</v>
      </c>
      <c r="I17" s="75">
        <v>13.328883000000001</v>
      </c>
      <c r="J17" s="74">
        <v>3.2566</v>
      </c>
      <c r="K17" s="74">
        <v>0.22796200000000003</v>
      </c>
      <c r="L17" s="83">
        <v>16.81</v>
      </c>
      <c r="M17" s="86"/>
    </row>
    <row r="18" spans="1:13" ht="24">
      <c r="A18" s="87"/>
      <c r="B18" s="88"/>
      <c r="C18" s="69"/>
      <c r="D18" s="69"/>
      <c r="E18" s="69"/>
      <c r="F18" s="89"/>
      <c r="G18" s="90"/>
      <c r="H18" s="90"/>
      <c r="I18" s="91"/>
      <c r="J18" s="68"/>
      <c r="K18" s="92"/>
      <c r="L18" s="93"/>
      <c r="M18" s="72"/>
    </row>
    <row r="19" spans="1:12" ht="24">
      <c r="A19" s="56" t="s">
        <v>42</v>
      </c>
      <c r="B19" s="94">
        <v>37.8624</v>
      </c>
      <c r="C19" s="95" t="s">
        <v>22</v>
      </c>
      <c r="D19" s="56"/>
      <c r="E19" s="56"/>
      <c r="F19" s="96"/>
      <c r="G19" s="96"/>
      <c r="H19" s="97"/>
      <c r="I19" s="74"/>
      <c r="J19" s="98"/>
      <c r="K19" s="95"/>
      <c r="L19" s="74"/>
    </row>
    <row r="20" spans="1:3" ht="24">
      <c r="A20" t="s">
        <v>43</v>
      </c>
      <c r="B20" s="99">
        <v>-0.3844</v>
      </c>
      <c r="C20" s="95" t="s">
        <v>30</v>
      </c>
    </row>
    <row r="21" spans="1:3" ht="24">
      <c r="A21" t="s">
        <v>44</v>
      </c>
      <c r="B21" s="99">
        <v>3.179</v>
      </c>
      <c r="C21" s="95" t="s">
        <v>30</v>
      </c>
    </row>
  </sheetData>
  <mergeCells count="2">
    <mergeCell ref="A2:K2"/>
    <mergeCell ref="A3:K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2.140625" style="0" customWidth="1"/>
    <col min="2" max="2" width="11.421875" style="0" customWidth="1"/>
    <col min="7" max="7" width="13.00390625" style="0" customWidth="1"/>
    <col min="10" max="10" width="13.57421875" style="0" customWidth="1"/>
    <col min="13" max="13" width="11.14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64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21.0114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27.604899999999997</v>
      </c>
      <c r="H6" s="116">
        <f aca="true" t="shared" si="1" ref="H6:H14">+G6*0.07</f>
        <v>1.932343</v>
      </c>
      <c r="I6" s="117">
        <f>+G6+H6</f>
        <v>29.537242999999997</v>
      </c>
      <c r="J6" s="116">
        <f aca="true" t="shared" si="2" ref="J6:J14">(L6-I6)/1.07</f>
        <v>-0.13761028037382805</v>
      </c>
      <c r="K6" s="116">
        <f aca="true" t="shared" si="3" ref="K6:K12">(J6*0.07)</f>
        <v>-0.009632719626167964</v>
      </c>
      <c r="L6" s="118">
        <v>29.39</v>
      </c>
      <c r="M6" s="119">
        <f>I6+1.4</f>
        <v>30.937242999999995</v>
      </c>
    </row>
    <row r="7" spans="1:13" ht="23.25">
      <c r="A7" s="115" t="s">
        <v>16</v>
      </c>
      <c r="B7" s="116">
        <v>20.5311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26.924599999999998</v>
      </c>
      <c r="H7" s="116">
        <f t="shared" si="1"/>
        <v>1.884722</v>
      </c>
      <c r="I7" s="117">
        <f>+G7+H7</f>
        <v>28.809321999999998</v>
      </c>
      <c r="J7" s="116">
        <f t="shared" si="2"/>
        <v>-0.20497383177569928</v>
      </c>
      <c r="K7" s="116">
        <f t="shared" si="3"/>
        <v>-0.01434816822429895</v>
      </c>
      <c r="L7" s="118">
        <v>28.59</v>
      </c>
      <c r="M7" s="119">
        <f>I7+1.4</f>
        <v>30.209321999999997</v>
      </c>
    </row>
    <row r="8" spans="1:13" ht="23.25">
      <c r="A8" s="115" t="s">
        <v>24</v>
      </c>
      <c r="B8" s="120">
        <v>21.4443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25.66845</v>
      </c>
      <c r="H8" s="116">
        <f>+G8*0.07</f>
        <v>1.7967915</v>
      </c>
      <c r="I8" s="117">
        <f>+G8+H8</f>
        <v>27.4652415</v>
      </c>
      <c r="J8" s="116">
        <f t="shared" si="2"/>
        <v>0.39697056074766296</v>
      </c>
      <c r="K8" s="116">
        <f t="shared" si="3"/>
        <v>0.02778793925233641</v>
      </c>
      <c r="L8" s="118">
        <v>27.89</v>
      </c>
      <c r="M8" s="119">
        <f>M6-1.5</f>
        <v>29.437242999999995</v>
      </c>
    </row>
    <row r="9" spans="1:13" ht="23.25">
      <c r="A9" s="115" t="s">
        <v>17</v>
      </c>
      <c r="B9" s="116">
        <v>20.6012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24.101699999999997</v>
      </c>
      <c r="H9" s="116">
        <f t="shared" si="1"/>
        <v>1.687119</v>
      </c>
      <c r="I9" s="117">
        <f>G9+H9</f>
        <v>25.788818999999997</v>
      </c>
      <c r="J9" s="116">
        <f t="shared" si="2"/>
        <v>2.711384112149537</v>
      </c>
      <c r="K9" s="116">
        <f t="shared" si="3"/>
        <v>0.1897968878504676</v>
      </c>
      <c r="L9" s="121">
        <v>28.69</v>
      </c>
      <c r="M9" s="122"/>
    </row>
    <row r="10" spans="1:13" ht="23.25">
      <c r="A10" s="115" t="s">
        <v>25</v>
      </c>
      <c r="B10" s="116">
        <v>20.8217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24.347199999999997</v>
      </c>
      <c r="H10" s="116">
        <f t="shared" si="1"/>
        <v>1.704304</v>
      </c>
      <c r="I10" s="117">
        <f>+G10+H10</f>
        <v>26.051503999999998</v>
      </c>
      <c r="J10" s="116">
        <f t="shared" si="2"/>
        <v>0.6434542056074772</v>
      </c>
      <c r="K10" s="116">
        <f t="shared" si="3"/>
        <v>0.04504179439252341</v>
      </c>
      <c r="L10" s="118">
        <v>26.74</v>
      </c>
      <c r="M10" s="119">
        <f>I10+1.07</f>
        <v>27.121503999999998</v>
      </c>
    </row>
    <row r="11" spans="1:13" ht="23.25">
      <c r="A11" s="115" t="s">
        <v>57</v>
      </c>
      <c r="B11" s="123">
        <v>20.1438</v>
      </c>
      <c r="C11" s="116">
        <v>2.405</v>
      </c>
      <c r="D11" s="116">
        <v>0.2405</v>
      </c>
      <c r="E11" s="124">
        <f>G11-F11-D11-C11-B11</f>
        <v>-1.0078046728972012</v>
      </c>
      <c r="F11" s="116">
        <v>0.04</v>
      </c>
      <c r="G11" s="116">
        <f>I11-H11</f>
        <v>21.8214953271028</v>
      </c>
      <c r="H11" s="116">
        <f>I11-(I11/1.07)</f>
        <v>1.527504672897198</v>
      </c>
      <c r="I11" s="117">
        <f>L11-K11-J11</f>
        <v>23.348999999999997</v>
      </c>
      <c r="J11" s="116">
        <v>1.3</v>
      </c>
      <c r="K11" s="116">
        <f t="shared" si="3"/>
        <v>0.09100000000000001</v>
      </c>
      <c r="L11" s="118">
        <f>L10-2</f>
        <v>24.74</v>
      </c>
      <c r="M11" s="122"/>
    </row>
    <row r="12" spans="1:13" ht="23.25">
      <c r="A12" s="115" t="s">
        <v>18</v>
      </c>
      <c r="B12" s="116">
        <v>20.383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24.0185</v>
      </c>
      <c r="H12" s="116">
        <f t="shared" si="1"/>
        <v>1.6812950000000002</v>
      </c>
      <c r="I12" s="117">
        <f>+G12+H12</f>
        <v>25.699794999999998</v>
      </c>
      <c r="J12" s="116">
        <f t="shared" si="2"/>
        <v>0.7011261682243001</v>
      </c>
      <c r="K12" s="116">
        <f t="shared" si="3"/>
        <v>0.04907883177570101</v>
      </c>
      <c r="L12" s="118">
        <v>26.45</v>
      </c>
      <c r="M12" s="122"/>
    </row>
    <row r="13" spans="1:13" ht="23.25">
      <c r="A13" s="115" t="s">
        <v>28</v>
      </c>
      <c r="B13" s="116">
        <v>14.462</v>
      </c>
      <c r="C13" s="123">
        <v>0.7476</v>
      </c>
      <c r="D13" s="116">
        <v>0.0748</v>
      </c>
      <c r="E13" s="116">
        <f>0.06</f>
        <v>0.06</v>
      </c>
      <c r="F13" s="116">
        <v>0.04</v>
      </c>
      <c r="G13" s="116">
        <f>+B13+C13+D13+E13+F13</f>
        <v>15.3844</v>
      </c>
      <c r="H13" s="116">
        <f t="shared" si="1"/>
        <v>1.076908</v>
      </c>
      <c r="I13" s="117">
        <f>G13+H13</f>
        <v>16.461308</v>
      </c>
      <c r="J13" s="116">
        <f t="shared" si="2"/>
        <v>1.0174691588785063</v>
      </c>
      <c r="K13" s="116">
        <f>+J13*0.07</f>
        <v>0.07122284112149545</v>
      </c>
      <c r="L13" s="121">
        <v>17.55</v>
      </c>
      <c r="M13" s="122"/>
    </row>
    <row r="14" spans="1:13" ht="23.25">
      <c r="A14" s="115" t="s">
        <v>29</v>
      </c>
      <c r="B14" s="116">
        <v>13.4972</v>
      </c>
      <c r="C14" s="123">
        <v>0.6999</v>
      </c>
      <c r="D14" s="116">
        <v>0.07</v>
      </c>
      <c r="E14" s="116">
        <f>0.06</f>
        <v>0.06</v>
      </c>
      <c r="F14" s="116">
        <v>0.04</v>
      </c>
      <c r="G14" s="116">
        <f>+B14+C14+D14+E14+F14</f>
        <v>14.367099999999999</v>
      </c>
      <c r="H14" s="116">
        <f t="shared" si="1"/>
        <v>1.005697</v>
      </c>
      <c r="I14" s="117">
        <f>G14+H14</f>
        <v>15.372796999999998</v>
      </c>
      <c r="J14" s="116">
        <f t="shared" si="2"/>
        <v>1.2310308411214979</v>
      </c>
      <c r="K14" s="116">
        <f>+J14*0.07</f>
        <v>0.08617215887850486</v>
      </c>
      <c r="L14" s="121">
        <v>16.69</v>
      </c>
      <c r="M14" s="122"/>
    </row>
    <row r="15" spans="1:13" ht="23.25">
      <c r="A15" s="115" t="s">
        <v>20</v>
      </c>
      <c r="B15" s="123">
        <v>12.0254</v>
      </c>
      <c r="C15" s="116">
        <v>2.17</v>
      </c>
      <c r="D15" s="116">
        <f t="shared" si="0"/>
        <v>0.217</v>
      </c>
      <c r="E15" s="116">
        <f>G15-B15-C15-D15</f>
        <v>-1.9555000000000002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12.0254</v>
      </c>
      <c r="C16" s="116">
        <v>2.17</v>
      </c>
      <c r="D16" s="116">
        <f t="shared" si="0"/>
        <v>0.217</v>
      </c>
      <c r="E16" s="116">
        <f>G16-B16-C16-D16</f>
        <v>-1.9555000000000002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12.0254</v>
      </c>
      <c r="C17" s="116">
        <v>2.17</v>
      </c>
      <c r="D17" s="116">
        <f t="shared" si="0"/>
        <v>0.217</v>
      </c>
      <c r="E17" s="116">
        <f>G17-B17-C17-D17</f>
        <v>-1.9555000000000002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38.3944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0.6846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3.1825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4.8515625" style="0" customWidth="1"/>
    <col min="2" max="2" width="12.421875" style="0" customWidth="1"/>
    <col min="10" max="10" width="12.7109375" style="0" customWidth="1"/>
    <col min="13" max="13" width="10.574218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65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21.3808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27.9743</v>
      </c>
      <c r="H6" s="116">
        <f aca="true" t="shared" si="1" ref="H6:H14">+G6*0.07</f>
        <v>1.958201</v>
      </c>
      <c r="I6" s="117">
        <f>+G6+H6</f>
        <v>29.932501</v>
      </c>
      <c r="J6" s="116">
        <f aca="true" t="shared" si="2" ref="J6:J14">(L6-I6)/1.07</f>
        <v>-0.5070102803738298</v>
      </c>
      <c r="K6" s="116">
        <f aca="true" t="shared" si="3" ref="K6:K12">(J6*0.07)</f>
        <v>-0.03549071962616809</v>
      </c>
      <c r="L6" s="118">
        <v>29.39</v>
      </c>
      <c r="M6" s="119">
        <f>I6+1.4</f>
        <v>31.332500999999997</v>
      </c>
    </row>
    <row r="7" spans="1:13" ht="23.25">
      <c r="A7" s="115" t="s">
        <v>16</v>
      </c>
      <c r="B7" s="116">
        <v>20.898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27.2915</v>
      </c>
      <c r="H7" s="116">
        <f t="shared" si="1"/>
        <v>1.9104050000000001</v>
      </c>
      <c r="I7" s="117">
        <f>+G7+H7</f>
        <v>29.201905</v>
      </c>
      <c r="J7" s="116">
        <f t="shared" si="2"/>
        <v>-0.5718738317757011</v>
      </c>
      <c r="K7" s="116">
        <f t="shared" si="3"/>
        <v>-0.04003116822429908</v>
      </c>
      <c r="L7" s="118">
        <v>28.59</v>
      </c>
      <c r="M7" s="119">
        <f>I7+1.4</f>
        <v>30.601905</v>
      </c>
    </row>
    <row r="8" spans="1:13" ht="23.25">
      <c r="A8" s="115" t="s">
        <v>24</v>
      </c>
      <c r="B8" s="120">
        <v>21.7767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26.000850000000003</v>
      </c>
      <c r="H8" s="116">
        <f>+G8*0.07</f>
        <v>1.8200595000000004</v>
      </c>
      <c r="I8" s="117">
        <f>+G8+H8</f>
        <v>27.820909500000003</v>
      </c>
      <c r="J8" s="116">
        <f t="shared" si="2"/>
        <v>0.06457056074766163</v>
      </c>
      <c r="K8" s="116">
        <f t="shared" si="3"/>
        <v>0.004519939252336314</v>
      </c>
      <c r="L8" s="118">
        <v>27.89</v>
      </c>
      <c r="M8" s="119">
        <f>M6-1.5</f>
        <v>29.832500999999997</v>
      </c>
    </row>
    <row r="9" spans="1:13" ht="23.25">
      <c r="A9" s="115" t="s">
        <v>17</v>
      </c>
      <c r="B9" s="116">
        <v>21.0594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24.5599</v>
      </c>
      <c r="H9" s="116">
        <f t="shared" si="1"/>
        <v>1.7191930000000002</v>
      </c>
      <c r="I9" s="117">
        <f>G9+H9</f>
        <v>26.279093</v>
      </c>
      <c r="J9" s="116">
        <f t="shared" si="2"/>
        <v>2.253184112149534</v>
      </c>
      <c r="K9" s="116">
        <f t="shared" si="3"/>
        <v>0.1577228878504674</v>
      </c>
      <c r="L9" s="121">
        <v>28.69</v>
      </c>
      <c r="M9" s="122"/>
    </row>
    <row r="10" spans="1:13" ht="23.25">
      <c r="A10" s="115" t="s">
        <v>25</v>
      </c>
      <c r="B10" s="116">
        <v>21.3154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24.840899999999998</v>
      </c>
      <c r="H10" s="116">
        <f t="shared" si="1"/>
        <v>1.738863</v>
      </c>
      <c r="I10" s="117">
        <f>+G10+H10</f>
        <v>26.579762999999996</v>
      </c>
      <c r="J10" s="116">
        <f t="shared" si="2"/>
        <v>0.14975420560747868</v>
      </c>
      <c r="K10" s="116">
        <f t="shared" si="3"/>
        <v>0.010482794392523509</v>
      </c>
      <c r="L10" s="118">
        <v>26.74</v>
      </c>
      <c r="M10" s="119">
        <f>I10+1.07</f>
        <v>27.649762999999997</v>
      </c>
    </row>
    <row r="11" spans="1:13" ht="23.25">
      <c r="A11" s="115" t="s">
        <v>57</v>
      </c>
      <c r="B11" s="123">
        <v>20.1438</v>
      </c>
      <c r="C11" s="116">
        <v>2.405</v>
      </c>
      <c r="D11" s="116">
        <v>0.2405</v>
      </c>
      <c r="E11" s="124">
        <f>G11-F11-D11-C11-B11</f>
        <v>-1.0078046728972012</v>
      </c>
      <c r="F11" s="116">
        <v>0.04</v>
      </c>
      <c r="G11" s="116">
        <f>I11-H11</f>
        <v>21.8214953271028</v>
      </c>
      <c r="H11" s="116">
        <f>I11-(I11/1.07)</f>
        <v>1.527504672897198</v>
      </c>
      <c r="I11" s="117">
        <f>L11-K11-J11</f>
        <v>23.348999999999997</v>
      </c>
      <c r="J11" s="116">
        <v>1.3</v>
      </c>
      <c r="K11" s="116">
        <f t="shared" si="3"/>
        <v>0.09100000000000001</v>
      </c>
      <c r="L11" s="118">
        <f>L10-2</f>
        <v>24.74</v>
      </c>
      <c r="M11" s="122"/>
    </row>
    <row r="12" spans="1:13" ht="23.25">
      <c r="A12" s="115" t="s">
        <v>18</v>
      </c>
      <c r="B12" s="116">
        <v>20.8748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24.5103</v>
      </c>
      <c r="H12" s="116">
        <f t="shared" si="1"/>
        <v>1.7157210000000003</v>
      </c>
      <c r="I12" s="117">
        <f>+G12+H12</f>
        <v>26.226021000000003</v>
      </c>
      <c r="J12" s="116">
        <f t="shared" si="2"/>
        <v>0.20932616822429567</v>
      </c>
      <c r="K12" s="116">
        <f t="shared" si="3"/>
        <v>0.014652831775700698</v>
      </c>
      <c r="L12" s="118">
        <v>26.45</v>
      </c>
      <c r="M12" s="122"/>
    </row>
    <row r="13" spans="1:13" ht="23.25">
      <c r="A13" s="115" t="s">
        <v>28</v>
      </c>
      <c r="B13" s="116">
        <v>14.6454</v>
      </c>
      <c r="C13" s="123">
        <v>0.7476</v>
      </c>
      <c r="D13" s="116">
        <v>0.0748</v>
      </c>
      <c r="E13" s="116">
        <f>0.06</f>
        <v>0.06</v>
      </c>
      <c r="F13" s="116">
        <v>0.04</v>
      </c>
      <c r="G13" s="116">
        <f>+B13+C13+D13+E13+F13</f>
        <v>15.5678</v>
      </c>
      <c r="H13" s="116">
        <f t="shared" si="1"/>
        <v>1.089746</v>
      </c>
      <c r="I13" s="117">
        <f>G13+H13</f>
        <v>16.657546</v>
      </c>
      <c r="J13" s="116">
        <f t="shared" si="2"/>
        <v>0.8340691588785053</v>
      </c>
      <c r="K13" s="116">
        <f>+J13*0.07</f>
        <v>0.058384841121495376</v>
      </c>
      <c r="L13" s="121">
        <v>17.55</v>
      </c>
      <c r="M13" s="122"/>
    </row>
    <row r="14" spans="1:13" ht="23.25">
      <c r="A14" s="115" t="s">
        <v>29</v>
      </c>
      <c r="B14" s="116">
        <v>13.6027</v>
      </c>
      <c r="C14" s="123">
        <v>0.6999</v>
      </c>
      <c r="D14" s="116">
        <v>0.07</v>
      </c>
      <c r="E14" s="116">
        <f>0.06</f>
        <v>0.06</v>
      </c>
      <c r="F14" s="116">
        <v>0.04</v>
      </c>
      <c r="G14" s="116">
        <f>+B14+C14+D14+E14+F14</f>
        <v>14.4726</v>
      </c>
      <c r="H14" s="116">
        <f t="shared" si="1"/>
        <v>1.013082</v>
      </c>
      <c r="I14" s="117">
        <f>G14+H14</f>
        <v>15.485682</v>
      </c>
      <c r="J14" s="116">
        <f t="shared" si="2"/>
        <v>1.125530841121496</v>
      </c>
      <c r="K14" s="116">
        <f>+J14*0.07</f>
        <v>0.07878715887850472</v>
      </c>
      <c r="L14" s="121">
        <v>16.69</v>
      </c>
      <c r="M14" s="122"/>
    </row>
    <row r="15" spans="1:13" ht="23.25">
      <c r="A15" s="115" t="s">
        <v>20</v>
      </c>
      <c r="B15" s="123">
        <v>12.0254</v>
      </c>
      <c r="C15" s="116">
        <v>2.17</v>
      </c>
      <c r="D15" s="116">
        <f t="shared" si="0"/>
        <v>0.217</v>
      </c>
      <c r="E15" s="116">
        <f>G15-B15-C15-D15</f>
        <v>-1.9555000000000002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12.0254</v>
      </c>
      <c r="C16" s="116">
        <v>2.17</v>
      </c>
      <c r="D16" s="116">
        <f t="shared" si="0"/>
        <v>0.217</v>
      </c>
      <c r="E16" s="116">
        <f>G16-B16-C16-D16</f>
        <v>-1.9555000000000002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12.0254</v>
      </c>
      <c r="C17" s="116">
        <v>2.17</v>
      </c>
      <c r="D17" s="116">
        <f t="shared" si="0"/>
        <v>0.217</v>
      </c>
      <c r="E17" s="116">
        <f>G17-B17-C17-D17</f>
        <v>-1.9555000000000002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38.5876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0.3079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3.3368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3.00390625" style="0" customWidth="1"/>
    <col min="2" max="2" width="11.57421875" style="0" customWidth="1"/>
    <col min="7" max="7" width="13.7109375" style="0" customWidth="1"/>
    <col min="10" max="10" width="13.421875" style="0" customWidth="1"/>
    <col min="13" max="13" width="10.71093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66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21.2332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27.8267</v>
      </c>
      <c r="H6" s="116">
        <f aca="true" t="shared" si="1" ref="H6:H14">+G6*0.07</f>
        <v>1.947869</v>
      </c>
      <c r="I6" s="117">
        <f>+G6+H6</f>
        <v>29.774569</v>
      </c>
      <c r="J6" s="116">
        <f aca="true" t="shared" si="2" ref="J6:J14">(L6-I6)/1.07</f>
        <v>-0.3594102803738309</v>
      </c>
      <c r="K6" s="116">
        <f aca="true" t="shared" si="3" ref="K6:K12">(J6*0.07)</f>
        <v>-0.025158719626168165</v>
      </c>
      <c r="L6" s="118">
        <v>29.39</v>
      </c>
      <c r="M6" s="119">
        <f>I6+1.4</f>
        <v>31.174568999999998</v>
      </c>
    </row>
    <row r="7" spans="1:13" ht="23.25">
      <c r="A7" s="115" t="s">
        <v>16</v>
      </c>
      <c r="B7" s="116">
        <v>20.7538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27.147299999999998</v>
      </c>
      <c r="H7" s="116">
        <f t="shared" si="1"/>
        <v>1.900311</v>
      </c>
      <c r="I7" s="117">
        <f>+G7+H7</f>
        <v>29.047610999999996</v>
      </c>
      <c r="J7" s="116">
        <f t="shared" si="2"/>
        <v>-0.42767383177569757</v>
      </c>
      <c r="K7" s="116">
        <f t="shared" si="3"/>
        <v>-0.029937168224298833</v>
      </c>
      <c r="L7" s="118">
        <v>28.59</v>
      </c>
      <c r="M7" s="119">
        <f>I7+1.4</f>
        <v>30.447610999999995</v>
      </c>
    </row>
    <row r="8" spans="1:13" ht="23.25">
      <c r="A8" s="115" t="s">
        <v>24</v>
      </c>
      <c r="B8" s="120">
        <v>21.6439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25.86805</v>
      </c>
      <c r="H8" s="116">
        <f>+G8*0.07</f>
        <v>1.8107635000000002</v>
      </c>
      <c r="I8" s="117">
        <f>+G8+H8</f>
        <v>27.6788135</v>
      </c>
      <c r="J8" s="116">
        <f t="shared" si="2"/>
        <v>0.19737056074766368</v>
      </c>
      <c r="K8" s="116">
        <f t="shared" si="3"/>
        <v>0.013815939252336458</v>
      </c>
      <c r="L8" s="118">
        <v>27.89</v>
      </c>
      <c r="M8" s="119">
        <f>M6-1.5</f>
        <v>29.674568999999998</v>
      </c>
    </row>
    <row r="9" spans="1:13" ht="23.25">
      <c r="A9" s="115" t="s">
        <v>17</v>
      </c>
      <c r="B9" s="116">
        <v>20.9604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24.4609</v>
      </c>
      <c r="H9" s="116">
        <f t="shared" si="1"/>
        <v>1.712263</v>
      </c>
      <c r="I9" s="117">
        <f>G9+H9</f>
        <v>26.173163</v>
      </c>
      <c r="J9" s="116">
        <f t="shared" si="2"/>
        <v>2.352184112149535</v>
      </c>
      <c r="K9" s="116">
        <f t="shared" si="3"/>
        <v>0.16465288785046744</v>
      </c>
      <c r="L9" s="121">
        <v>28.69</v>
      </c>
      <c r="M9" s="122"/>
    </row>
    <row r="10" spans="1:13" ht="23.25">
      <c r="A10" s="115" t="s">
        <v>25</v>
      </c>
      <c r="B10" s="116">
        <v>20.8622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24.3877</v>
      </c>
      <c r="H10" s="116">
        <f t="shared" si="1"/>
        <v>1.7071390000000002</v>
      </c>
      <c r="I10" s="117">
        <f>+G10+H10</f>
        <v>26.094839</v>
      </c>
      <c r="J10" s="116">
        <f t="shared" si="2"/>
        <v>0.6029542056074748</v>
      </c>
      <c r="K10" s="116">
        <f t="shared" si="3"/>
        <v>0.04220679439252324</v>
      </c>
      <c r="L10" s="118">
        <v>26.74</v>
      </c>
      <c r="M10" s="119">
        <f>I10+1.07</f>
        <v>27.164839</v>
      </c>
    </row>
    <row r="11" spans="1:13" ht="23.25">
      <c r="A11" s="115" t="s">
        <v>57</v>
      </c>
      <c r="B11" s="123">
        <v>20.3967</v>
      </c>
      <c r="C11" s="116">
        <v>2.405</v>
      </c>
      <c r="D11" s="116">
        <v>0.2405</v>
      </c>
      <c r="E11" s="124">
        <f>G11-F11-D11-C11-B11</f>
        <v>-1.2607046728972016</v>
      </c>
      <c r="F11" s="116">
        <v>0.04</v>
      </c>
      <c r="G11" s="116">
        <f>I11-H11</f>
        <v>21.8214953271028</v>
      </c>
      <c r="H11" s="116">
        <f>I11-(I11/1.07)</f>
        <v>1.527504672897198</v>
      </c>
      <c r="I11" s="117">
        <f>L11-K11-J11</f>
        <v>23.348999999999997</v>
      </c>
      <c r="J11" s="116">
        <v>1.3</v>
      </c>
      <c r="K11" s="116">
        <f t="shared" si="3"/>
        <v>0.09100000000000001</v>
      </c>
      <c r="L11" s="118">
        <f>L10-2</f>
        <v>24.74</v>
      </c>
      <c r="M11" s="122"/>
    </row>
    <row r="12" spans="1:13" ht="23.25">
      <c r="A12" s="115" t="s">
        <v>18</v>
      </c>
      <c r="B12" s="116">
        <v>20.4245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24.06</v>
      </c>
      <c r="H12" s="116">
        <f t="shared" si="1"/>
        <v>1.6842000000000001</v>
      </c>
      <c r="I12" s="117">
        <f>+G12+H12</f>
        <v>25.7442</v>
      </c>
      <c r="J12" s="116">
        <f t="shared" si="2"/>
        <v>0.659626168224299</v>
      </c>
      <c r="K12" s="116">
        <f t="shared" si="3"/>
        <v>0.04617383177570093</v>
      </c>
      <c r="L12" s="118">
        <v>26.45</v>
      </c>
      <c r="M12" s="122"/>
    </row>
    <row r="13" spans="1:13" ht="23.25">
      <c r="A13" s="115" t="s">
        <v>28</v>
      </c>
      <c r="B13" s="116">
        <v>14.4352</v>
      </c>
      <c r="C13" s="123">
        <v>0.7476</v>
      </c>
      <c r="D13" s="116">
        <v>0.0748</v>
      </c>
      <c r="E13" s="116">
        <f>0.06</f>
        <v>0.06</v>
      </c>
      <c r="F13" s="116">
        <v>0.04</v>
      </c>
      <c r="G13" s="116">
        <f>+B13+C13+D13+E13+F13</f>
        <v>15.3576</v>
      </c>
      <c r="H13" s="116">
        <f t="shared" si="1"/>
        <v>1.075032</v>
      </c>
      <c r="I13" s="117">
        <f>G13+H13</f>
        <v>16.432631999999998</v>
      </c>
      <c r="J13" s="116">
        <f t="shared" si="2"/>
        <v>1.0442691588785071</v>
      </c>
      <c r="K13" s="116">
        <f>+J13*0.07</f>
        <v>0.0730988411214955</v>
      </c>
      <c r="L13" s="121">
        <v>17.55</v>
      </c>
      <c r="M13" s="122"/>
    </row>
    <row r="14" spans="1:13" ht="23.25">
      <c r="A14" s="115" t="s">
        <v>29</v>
      </c>
      <c r="B14" s="116">
        <v>13.4279</v>
      </c>
      <c r="C14" s="123">
        <v>0.6999</v>
      </c>
      <c r="D14" s="116">
        <v>0.07</v>
      </c>
      <c r="E14" s="116">
        <f>0.06</f>
        <v>0.06</v>
      </c>
      <c r="F14" s="116">
        <v>0.04</v>
      </c>
      <c r="G14" s="116">
        <f>+B14+C14+D14+E14+F14</f>
        <v>14.297799999999999</v>
      </c>
      <c r="H14" s="116">
        <f t="shared" si="1"/>
        <v>1.000846</v>
      </c>
      <c r="I14" s="117">
        <f>G14+H14</f>
        <v>15.298645999999998</v>
      </c>
      <c r="J14" s="116">
        <f t="shared" si="2"/>
        <v>1.3003308411214984</v>
      </c>
      <c r="K14" s="116">
        <f>+J14*0.07</f>
        <v>0.0910231588785049</v>
      </c>
      <c r="L14" s="121">
        <v>16.69</v>
      </c>
      <c r="M14" s="122"/>
    </row>
    <row r="15" spans="1:13" ht="23.25">
      <c r="A15" s="115" t="s">
        <v>20</v>
      </c>
      <c r="B15" s="123">
        <v>12.0254</v>
      </c>
      <c r="C15" s="116">
        <v>2.17</v>
      </c>
      <c r="D15" s="116">
        <f t="shared" si="0"/>
        <v>0.217</v>
      </c>
      <c r="E15" s="116">
        <f>G15-B15-C15-D15</f>
        <v>-1.9555000000000002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12.0254</v>
      </c>
      <c r="C16" s="116">
        <v>2.17</v>
      </c>
      <c r="D16" s="116">
        <f t="shared" si="0"/>
        <v>0.217</v>
      </c>
      <c r="E16" s="116">
        <f>G16-B16-C16-D16</f>
        <v>-1.9555000000000002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12.0254</v>
      </c>
      <c r="C17" s="116">
        <v>2.17</v>
      </c>
      <c r="D17" s="116">
        <f t="shared" si="0"/>
        <v>0.217</v>
      </c>
      <c r="E17" s="116">
        <f>G17-B17-C17-D17</f>
        <v>-1.9555000000000002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38.3127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0.6253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3.0696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1.7109375" style="0" customWidth="1"/>
    <col min="2" max="2" width="11.28125" style="0" customWidth="1"/>
    <col min="7" max="7" width="14.140625" style="0" customWidth="1"/>
    <col min="10" max="10" width="12.8515625" style="0" customWidth="1"/>
    <col min="13" max="13" width="10.4218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67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21.3173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27.9108</v>
      </c>
      <c r="H6" s="116">
        <f aca="true" t="shared" si="1" ref="H6:H14">+G6*0.07</f>
        <v>1.953756</v>
      </c>
      <c r="I6" s="117">
        <f>+G6+H6</f>
        <v>29.864555999999997</v>
      </c>
      <c r="J6" s="116">
        <f aca="true" t="shared" si="2" ref="J6:J14">(L6-I6)/1.07</f>
        <v>-0.4435102803738282</v>
      </c>
      <c r="K6" s="116">
        <f aca="true" t="shared" si="3" ref="K6:K12">(J6*0.07)</f>
        <v>-0.031045719626167978</v>
      </c>
      <c r="L6" s="118">
        <v>29.39</v>
      </c>
      <c r="M6" s="119">
        <f>I6+1.4</f>
        <v>31.264555999999995</v>
      </c>
    </row>
    <row r="7" spans="1:13" ht="23.25">
      <c r="A7" s="115" t="s">
        <v>16</v>
      </c>
      <c r="B7" s="116">
        <v>20.8376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27.231099999999998</v>
      </c>
      <c r="H7" s="116">
        <f t="shared" si="1"/>
        <v>1.906177</v>
      </c>
      <c r="I7" s="117">
        <f>+G7+H7</f>
        <v>29.137276999999997</v>
      </c>
      <c r="J7" s="116">
        <f t="shared" si="2"/>
        <v>-0.5114738317756986</v>
      </c>
      <c r="K7" s="116">
        <f t="shared" si="3"/>
        <v>-0.03580316822429891</v>
      </c>
      <c r="L7" s="118">
        <v>28.59</v>
      </c>
      <c r="M7" s="119">
        <f>I7+1.4</f>
        <v>30.537276999999996</v>
      </c>
    </row>
    <row r="8" spans="1:13" ht="23.25">
      <c r="A8" s="115" t="s">
        <v>24</v>
      </c>
      <c r="B8" s="120">
        <v>21.7196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25.94375</v>
      </c>
      <c r="H8" s="116">
        <f>+G8*0.07</f>
        <v>1.8160625000000004</v>
      </c>
      <c r="I8" s="117">
        <f>+G8+H8</f>
        <v>27.759812500000002</v>
      </c>
      <c r="J8" s="116">
        <f t="shared" si="2"/>
        <v>0.12167056074766179</v>
      </c>
      <c r="K8" s="116">
        <f t="shared" si="3"/>
        <v>0.008516939252336327</v>
      </c>
      <c r="L8" s="118">
        <v>27.89</v>
      </c>
      <c r="M8" s="119">
        <f>M6-1.5</f>
        <v>29.764555999999995</v>
      </c>
    </row>
    <row r="9" spans="1:13" ht="23.25">
      <c r="A9" s="115" t="s">
        <v>17</v>
      </c>
      <c r="B9" s="116">
        <v>21.0206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24.5211</v>
      </c>
      <c r="H9" s="116">
        <f t="shared" si="1"/>
        <v>1.7164770000000003</v>
      </c>
      <c r="I9" s="117">
        <f>G9+H9</f>
        <v>26.237577</v>
      </c>
      <c r="J9" s="116">
        <f t="shared" si="2"/>
        <v>2.291984112149532</v>
      </c>
      <c r="K9" s="116">
        <f t="shared" si="3"/>
        <v>0.16043888785046725</v>
      </c>
      <c r="L9" s="121">
        <v>28.69</v>
      </c>
      <c r="M9" s="122"/>
    </row>
    <row r="10" spans="1:13" ht="23.25">
      <c r="A10" s="115" t="s">
        <v>25</v>
      </c>
      <c r="B10" s="116">
        <v>20.9846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24.510099999999998</v>
      </c>
      <c r="H10" s="116">
        <f t="shared" si="1"/>
        <v>1.715707</v>
      </c>
      <c r="I10" s="117">
        <f>+G10+H10</f>
        <v>26.225806999999996</v>
      </c>
      <c r="J10" s="116">
        <f t="shared" si="2"/>
        <v>0.4805542056074788</v>
      </c>
      <c r="K10" s="116">
        <f t="shared" si="3"/>
        <v>0.03363879439252352</v>
      </c>
      <c r="L10" s="118">
        <v>26.74</v>
      </c>
      <c r="M10" s="119">
        <f>I10+1.07</f>
        <v>27.295806999999996</v>
      </c>
    </row>
    <row r="11" spans="1:13" ht="23.25">
      <c r="A11" s="115" t="s">
        <v>57</v>
      </c>
      <c r="B11" s="123">
        <v>20.4109</v>
      </c>
      <c r="C11" s="116">
        <v>2.405</v>
      </c>
      <c r="D11" s="116">
        <v>0.2405</v>
      </c>
      <c r="E11" s="124">
        <f>G11-F11-D11-C11-B11</f>
        <v>-1.274904672897204</v>
      </c>
      <c r="F11" s="116">
        <v>0.04</v>
      </c>
      <c r="G11" s="116">
        <f>I11-H11</f>
        <v>21.8214953271028</v>
      </c>
      <c r="H11" s="116">
        <f>I11-(I11/1.07)</f>
        <v>1.527504672897198</v>
      </c>
      <c r="I11" s="117">
        <f>L11-K11-J11</f>
        <v>23.348999999999997</v>
      </c>
      <c r="J11" s="116">
        <v>1.3</v>
      </c>
      <c r="K11" s="116">
        <f t="shared" si="3"/>
        <v>0.09100000000000001</v>
      </c>
      <c r="L11" s="118">
        <f>L10-2</f>
        <v>24.74</v>
      </c>
      <c r="M11" s="122"/>
    </row>
    <row r="12" spans="1:13" ht="23.25">
      <c r="A12" s="115" t="s">
        <v>18</v>
      </c>
      <c r="B12" s="116">
        <v>20.5467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24.1822</v>
      </c>
      <c r="H12" s="116">
        <f t="shared" si="1"/>
        <v>1.6927540000000003</v>
      </c>
      <c r="I12" s="117">
        <f>+G12+H12</f>
        <v>25.874954000000002</v>
      </c>
      <c r="J12" s="116">
        <f t="shared" si="2"/>
        <v>0.5374261682242961</v>
      </c>
      <c r="K12" s="116">
        <f t="shared" si="3"/>
        <v>0.03761983177570073</v>
      </c>
      <c r="L12" s="118">
        <v>26.45</v>
      </c>
      <c r="M12" s="122"/>
    </row>
    <row r="13" spans="1:13" ht="23.25">
      <c r="A13" s="115" t="s">
        <v>28</v>
      </c>
      <c r="B13" s="116">
        <v>14.446</v>
      </c>
      <c r="C13" s="123">
        <v>0.7492</v>
      </c>
      <c r="D13" s="116">
        <v>0.0749</v>
      </c>
      <c r="E13" s="116">
        <f>0.06</f>
        <v>0.06</v>
      </c>
      <c r="F13" s="116">
        <v>0.04</v>
      </c>
      <c r="G13" s="116">
        <f>+B13+C13+D13+E13+F13</f>
        <v>15.370099999999999</v>
      </c>
      <c r="H13" s="116">
        <f t="shared" si="1"/>
        <v>1.075907</v>
      </c>
      <c r="I13" s="117">
        <f>G13+H13</f>
        <v>16.446006999999998</v>
      </c>
      <c r="J13" s="116">
        <f t="shared" si="2"/>
        <v>1.0317691588785072</v>
      </c>
      <c r="K13" s="116">
        <f>+J13*0.07</f>
        <v>0.0722238411214955</v>
      </c>
      <c r="L13" s="121">
        <v>17.55</v>
      </c>
      <c r="M13" s="122"/>
    </row>
    <row r="14" spans="1:13" ht="23.25">
      <c r="A14" s="115" t="s">
        <v>29</v>
      </c>
      <c r="B14" s="116">
        <v>13.4091</v>
      </c>
      <c r="C14" s="123">
        <v>0.7029</v>
      </c>
      <c r="D14" s="116">
        <v>0.0703</v>
      </c>
      <c r="E14" s="116">
        <f>0.06</f>
        <v>0.06</v>
      </c>
      <c r="F14" s="116">
        <v>0.04</v>
      </c>
      <c r="G14" s="116">
        <f>+B14+C14+D14+E14+F14</f>
        <v>14.2823</v>
      </c>
      <c r="H14" s="116">
        <f t="shared" si="1"/>
        <v>0.999761</v>
      </c>
      <c r="I14" s="117">
        <f>G14+H14</f>
        <v>15.282060999999999</v>
      </c>
      <c r="J14" s="116">
        <f t="shared" si="2"/>
        <v>1.3158308411214976</v>
      </c>
      <c r="K14" s="116">
        <f>+J14*0.07</f>
        <v>0.09210815887850485</v>
      </c>
      <c r="L14" s="121">
        <v>16.69</v>
      </c>
      <c r="M14" s="122"/>
    </row>
    <row r="15" spans="1:13" ht="23.25">
      <c r="A15" s="115" t="s">
        <v>20</v>
      </c>
      <c r="B15" s="123">
        <v>12.0254</v>
      </c>
      <c r="C15" s="116">
        <v>2.17</v>
      </c>
      <c r="D15" s="116">
        <f t="shared" si="0"/>
        <v>0.217</v>
      </c>
      <c r="E15" s="116">
        <f>G15-B15-C15-D15</f>
        <v>-1.9555000000000002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12.0254</v>
      </c>
      <c r="C16" s="116">
        <v>2.17</v>
      </c>
      <c r="D16" s="116">
        <f t="shared" si="0"/>
        <v>0.217</v>
      </c>
      <c r="E16" s="116">
        <f>G16-B16-C16-D16</f>
        <v>-1.9555000000000002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12.0254</v>
      </c>
      <c r="C17" s="116">
        <v>2.17</v>
      </c>
      <c r="D17" s="116">
        <f t="shared" si="0"/>
        <v>0.217</v>
      </c>
      <c r="E17" s="116">
        <f>G17-B17-C17-D17</f>
        <v>-1.9555000000000002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38.3363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0.5401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3.4603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2.140625" style="0" customWidth="1"/>
    <col min="2" max="2" width="10.421875" style="0" customWidth="1"/>
    <col min="10" max="10" width="13.28125" style="0" customWidth="1"/>
    <col min="13" max="13" width="11.14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68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21.2216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27.815099999999997</v>
      </c>
      <c r="H6" s="116">
        <f aca="true" t="shared" si="1" ref="H6:H14">+G6*0.07</f>
        <v>1.947057</v>
      </c>
      <c r="I6" s="117">
        <f>+G6+H6</f>
        <v>29.762157</v>
      </c>
      <c r="J6" s="116">
        <f aca="true" t="shared" si="2" ref="J6:J14">(L6-I6)/1.07</f>
        <v>0.11947943925233845</v>
      </c>
      <c r="K6" s="116">
        <f aca="true" t="shared" si="3" ref="K6:K12">(J6*0.07)</f>
        <v>0.008363560747663692</v>
      </c>
      <c r="L6" s="118">
        <v>29.89</v>
      </c>
      <c r="M6" s="119">
        <f>I6+1.4</f>
        <v>31.162156999999997</v>
      </c>
    </row>
    <row r="7" spans="1:13" ht="23.25">
      <c r="A7" s="115" t="s">
        <v>16</v>
      </c>
      <c r="B7" s="116">
        <v>20.7423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27.1358</v>
      </c>
      <c r="H7" s="116">
        <f t="shared" si="1"/>
        <v>1.8995060000000001</v>
      </c>
      <c r="I7" s="117">
        <f>+G7+H7</f>
        <v>29.035306</v>
      </c>
      <c r="J7" s="116">
        <f t="shared" si="2"/>
        <v>0.05111588785046855</v>
      </c>
      <c r="K7" s="116">
        <f t="shared" si="3"/>
        <v>0.003578112149532799</v>
      </c>
      <c r="L7" s="118">
        <v>29.09</v>
      </c>
      <c r="M7" s="119">
        <f>I7+1.4</f>
        <v>30.435305999999997</v>
      </c>
    </row>
    <row r="8" spans="1:13" ht="23.25">
      <c r="A8" s="115" t="s">
        <v>24</v>
      </c>
      <c r="B8" s="120">
        <v>21.6334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25.857550000000003</v>
      </c>
      <c r="H8" s="116">
        <f>+G8*0.07</f>
        <v>1.8100285000000005</v>
      </c>
      <c r="I8" s="117">
        <f>+G8+H8</f>
        <v>27.667578500000005</v>
      </c>
      <c r="J8" s="116">
        <f t="shared" si="2"/>
        <v>0.6751602803738278</v>
      </c>
      <c r="K8" s="116">
        <f t="shared" si="3"/>
        <v>0.04726121962616795</v>
      </c>
      <c r="L8" s="118">
        <v>28.39</v>
      </c>
      <c r="M8" s="119">
        <f>M6-1.5</f>
        <v>29.662156999999997</v>
      </c>
    </row>
    <row r="9" spans="1:13" ht="23.25">
      <c r="A9" s="115" t="s">
        <v>17</v>
      </c>
      <c r="B9" s="116">
        <v>20.9953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24.4958</v>
      </c>
      <c r="H9" s="116">
        <f t="shared" si="1"/>
        <v>1.714706</v>
      </c>
      <c r="I9" s="117">
        <f>G9+H9</f>
        <v>26.210506</v>
      </c>
      <c r="J9" s="116">
        <f t="shared" si="2"/>
        <v>2.448125233644859</v>
      </c>
      <c r="K9" s="116">
        <f t="shared" si="3"/>
        <v>0.17136876635514015</v>
      </c>
      <c r="L9" s="121">
        <v>28.83</v>
      </c>
      <c r="M9" s="122"/>
    </row>
    <row r="10" spans="1:13" ht="23.25">
      <c r="A10" s="115" t="s">
        <v>25</v>
      </c>
      <c r="B10" s="116">
        <v>20.964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24.489499999999996</v>
      </c>
      <c r="H10" s="116">
        <f t="shared" si="1"/>
        <v>1.714265</v>
      </c>
      <c r="I10" s="117">
        <f>+G10+H10</f>
        <v>26.203764999999997</v>
      </c>
      <c r="J10" s="116">
        <f t="shared" si="2"/>
        <v>0.9684439252336461</v>
      </c>
      <c r="K10" s="116">
        <f t="shared" si="3"/>
        <v>0.06779107476635524</v>
      </c>
      <c r="L10" s="118">
        <v>27.24</v>
      </c>
      <c r="M10" s="119">
        <f>I10+1.07</f>
        <v>27.273764999999997</v>
      </c>
    </row>
    <row r="11" spans="1:13" ht="23.25">
      <c r="A11" s="115" t="s">
        <v>57</v>
      </c>
      <c r="B11" s="123">
        <v>20.2561</v>
      </c>
      <c r="C11" s="116">
        <v>2.405</v>
      </c>
      <c r="D11" s="116">
        <v>0.2405</v>
      </c>
      <c r="E11" s="124">
        <f>G11-F11-D11-C11-B11</f>
        <v>-0.652814953271033</v>
      </c>
      <c r="F11" s="116">
        <v>0.04</v>
      </c>
      <c r="G11" s="116">
        <f>I11-H11</f>
        <v>22.288785046728968</v>
      </c>
      <c r="H11" s="116">
        <f>I11-(I11/1.07)</f>
        <v>1.5602149532710285</v>
      </c>
      <c r="I11" s="117">
        <f>L11-K11-J11</f>
        <v>23.848999999999997</v>
      </c>
      <c r="J11" s="116">
        <v>1.3</v>
      </c>
      <c r="K11" s="116">
        <f t="shared" si="3"/>
        <v>0.09100000000000001</v>
      </c>
      <c r="L11" s="118">
        <f>L10-2</f>
        <v>25.24</v>
      </c>
      <c r="M11" s="122"/>
    </row>
    <row r="12" spans="1:13" ht="23.25">
      <c r="A12" s="115" t="s">
        <v>18</v>
      </c>
      <c r="B12" s="116">
        <v>20.5264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24.1619</v>
      </c>
      <c r="H12" s="116">
        <f t="shared" si="1"/>
        <v>1.6913330000000002</v>
      </c>
      <c r="I12" s="117">
        <f>+G12+H12</f>
        <v>25.853233</v>
      </c>
      <c r="J12" s="116">
        <f t="shared" si="2"/>
        <v>1.0250158878504672</v>
      </c>
      <c r="K12" s="116">
        <f t="shared" si="3"/>
        <v>0.07175111214953271</v>
      </c>
      <c r="L12" s="118">
        <v>26.95</v>
      </c>
      <c r="M12" s="122"/>
    </row>
    <row r="13" spans="1:13" ht="23.25">
      <c r="A13" s="115" t="s">
        <v>28</v>
      </c>
      <c r="B13" s="116">
        <v>14.4364</v>
      </c>
      <c r="C13" s="123">
        <v>0.7492</v>
      </c>
      <c r="D13" s="116">
        <v>0.0749</v>
      </c>
      <c r="E13" s="116">
        <f>0.06</f>
        <v>0.06</v>
      </c>
      <c r="F13" s="116">
        <v>0.04</v>
      </c>
      <c r="G13" s="116">
        <f>+B13+C13+D13+E13+F13</f>
        <v>15.3605</v>
      </c>
      <c r="H13" s="116">
        <f t="shared" si="1"/>
        <v>1.0752350000000002</v>
      </c>
      <c r="I13" s="117">
        <f>G13+H13</f>
        <v>16.435735</v>
      </c>
      <c r="J13" s="116">
        <f t="shared" si="2"/>
        <v>1.0413691588785043</v>
      </c>
      <c r="K13" s="116">
        <f>+J13*0.07</f>
        <v>0.07289584112149532</v>
      </c>
      <c r="L13" s="121">
        <v>17.55</v>
      </c>
      <c r="M13" s="122"/>
    </row>
    <row r="14" spans="1:13" ht="23.25">
      <c r="A14" s="115" t="s">
        <v>29</v>
      </c>
      <c r="B14" s="116">
        <v>13.4022</v>
      </c>
      <c r="C14" s="123">
        <v>0.7029</v>
      </c>
      <c r="D14" s="116">
        <v>0.0703</v>
      </c>
      <c r="E14" s="116">
        <f>0.06</f>
        <v>0.06</v>
      </c>
      <c r="F14" s="116">
        <v>0.04</v>
      </c>
      <c r="G14" s="116">
        <f>+B14+C14+D14+E14+F14</f>
        <v>14.2754</v>
      </c>
      <c r="H14" s="116">
        <f t="shared" si="1"/>
        <v>0.999278</v>
      </c>
      <c r="I14" s="117">
        <f>G14+H14</f>
        <v>15.274678</v>
      </c>
      <c r="J14" s="116">
        <f t="shared" si="2"/>
        <v>1.3227308411214966</v>
      </c>
      <c r="K14" s="116">
        <f>+J14*0.07</f>
        <v>0.09259115887850478</v>
      </c>
      <c r="L14" s="121">
        <v>16.69</v>
      </c>
      <c r="M14" s="122"/>
    </row>
    <row r="15" spans="1:13" ht="23.25">
      <c r="A15" s="115" t="s">
        <v>20</v>
      </c>
      <c r="B15" s="123">
        <v>12.1065</v>
      </c>
      <c r="C15" s="116">
        <v>2.17</v>
      </c>
      <c r="D15" s="116">
        <f t="shared" si="0"/>
        <v>0.217</v>
      </c>
      <c r="E15" s="116">
        <f>G15-B15-C15-D15</f>
        <v>-2.0366000000000013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12.1065</v>
      </c>
      <c r="C16" s="116">
        <v>2.17</v>
      </c>
      <c r="D16" s="116">
        <f t="shared" si="0"/>
        <v>0.217</v>
      </c>
      <c r="E16" s="116">
        <f>G16-B16-C16-D16</f>
        <v>-2.0366000000000013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12.1065</v>
      </c>
      <c r="C17" s="116">
        <v>2.17</v>
      </c>
      <c r="D17" s="116">
        <f t="shared" si="0"/>
        <v>0.217</v>
      </c>
      <c r="E17" s="116">
        <f>G17-B17-C17-D17</f>
        <v>-2.0366000000000013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38.3118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0.9372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3.1598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3.00390625" style="0" customWidth="1"/>
    <col min="2" max="2" width="10.57421875" style="0" customWidth="1"/>
    <col min="7" max="7" width="13.28125" style="0" customWidth="1"/>
    <col min="10" max="10" width="12.421875" style="0" customWidth="1"/>
    <col min="13" max="13" width="11.14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69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21.1329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27.726399999999998</v>
      </c>
      <c r="H6" s="116">
        <f aca="true" t="shared" si="1" ref="H6:H14">+G6*0.07</f>
        <v>1.9408480000000001</v>
      </c>
      <c r="I6" s="117">
        <f>+G6+H6</f>
        <v>29.667247999999997</v>
      </c>
      <c r="J6" s="116">
        <f aca="true" t="shared" si="2" ref="J6:J14">(L6-I6)/1.07</f>
        <v>0.20817943925233962</v>
      </c>
      <c r="K6" s="116">
        <f aca="true" t="shared" si="3" ref="K6:K12">(J6*0.07)</f>
        <v>0.014572560747663775</v>
      </c>
      <c r="L6" s="118">
        <v>29.89</v>
      </c>
      <c r="M6" s="119">
        <f>I6+1.4</f>
        <v>31.067247999999996</v>
      </c>
    </row>
    <row r="7" spans="1:13" ht="23.25">
      <c r="A7" s="115" t="s">
        <v>16</v>
      </c>
      <c r="B7" s="116">
        <v>20.6546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27.048099999999998</v>
      </c>
      <c r="H7" s="116">
        <f t="shared" si="1"/>
        <v>1.893367</v>
      </c>
      <c r="I7" s="117">
        <f>+G7+H7</f>
        <v>28.941467</v>
      </c>
      <c r="J7" s="116">
        <f t="shared" si="2"/>
        <v>0.13881588785046772</v>
      </c>
      <c r="K7" s="116">
        <f t="shared" si="3"/>
        <v>0.009717112149532742</v>
      </c>
      <c r="L7" s="118">
        <v>29.09</v>
      </c>
      <c r="M7" s="119">
        <f>I7+1.4</f>
        <v>30.341466999999998</v>
      </c>
    </row>
    <row r="8" spans="1:13" ht="23.25">
      <c r="A8" s="115" t="s">
        <v>24</v>
      </c>
      <c r="B8" s="120">
        <v>21.5536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25.77775</v>
      </c>
      <c r="H8" s="116">
        <f>+G8*0.07</f>
        <v>1.8044425000000002</v>
      </c>
      <c r="I8" s="117">
        <f>+G8+H8</f>
        <v>27.5821925</v>
      </c>
      <c r="J8" s="116">
        <f t="shared" si="2"/>
        <v>0.7549602803738309</v>
      </c>
      <c r="K8" s="116">
        <f t="shared" si="3"/>
        <v>0.05284721962616817</v>
      </c>
      <c r="L8" s="118">
        <v>28.39</v>
      </c>
      <c r="M8" s="119">
        <f>M6-1.5</f>
        <v>29.567247999999996</v>
      </c>
    </row>
    <row r="9" spans="1:13" ht="23.25">
      <c r="A9" s="115" t="s">
        <v>17</v>
      </c>
      <c r="B9" s="116">
        <v>21.0663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24.566799999999997</v>
      </c>
      <c r="H9" s="116">
        <f t="shared" si="1"/>
        <v>1.719676</v>
      </c>
      <c r="I9" s="117">
        <f>G9+H9</f>
        <v>26.286475999999997</v>
      </c>
      <c r="J9" s="116">
        <f t="shared" si="2"/>
        <v>2.377125233644861</v>
      </c>
      <c r="K9" s="116">
        <f t="shared" si="3"/>
        <v>0.1663987663551403</v>
      </c>
      <c r="L9" s="121">
        <v>28.83</v>
      </c>
      <c r="M9" s="122"/>
    </row>
    <row r="10" spans="1:13" ht="23.25">
      <c r="A10" s="115" t="s">
        <v>25</v>
      </c>
      <c r="B10" s="116">
        <v>21.0093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24.534799999999997</v>
      </c>
      <c r="H10" s="116">
        <f t="shared" si="1"/>
        <v>1.717436</v>
      </c>
      <c r="I10" s="117">
        <f>+G10+H10</f>
        <v>26.252235999999996</v>
      </c>
      <c r="J10" s="116">
        <f t="shared" si="2"/>
        <v>0.9231439252336467</v>
      </c>
      <c r="K10" s="116">
        <f t="shared" si="3"/>
        <v>0.06462007476635528</v>
      </c>
      <c r="L10" s="118">
        <v>27.24</v>
      </c>
      <c r="M10" s="119">
        <f>I10+1.07</f>
        <v>27.322235999999997</v>
      </c>
    </row>
    <row r="11" spans="1:13" ht="23.25">
      <c r="A11" s="115" t="s">
        <v>57</v>
      </c>
      <c r="B11" s="123">
        <v>20.3645</v>
      </c>
      <c r="C11" s="116">
        <v>2.405</v>
      </c>
      <c r="D11" s="116">
        <v>0.2405</v>
      </c>
      <c r="E11" s="124">
        <f>G11-F11-D11-C11-B11</f>
        <v>-0.7612149532710326</v>
      </c>
      <c r="F11" s="116">
        <v>0.04</v>
      </c>
      <c r="G11" s="116">
        <f>I11-H11</f>
        <v>22.288785046728968</v>
      </c>
      <c r="H11" s="116">
        <f>I11-(I11/1.07)</f>
        <v>1.5602149532710285</v>
      </c>
      <c r="I11" s="117">
        <f>L11-K11-J11</f>
        <v>23.848999999999997</v>
      </c>
      <c r="J11" s="116">
        <v>1.3</v>
      </c>
      <c r="K11" s="116">
        <f t="shared" si="3"/>
        <v>0.09100000000000001</v>
      </c>
      <c r="L11" s="118">
        <f>L10-2</f>
        <v>25.24</v>
      </c>
      <c r="M11" s="122"/>
    </row>
    <row r="12" spans="1:13" ht="23.25">
      <c r="A12" s="115" t="s">
        <v>18</v>
      </c>
      <c r="B12" s="116">
        <v>20.5726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24.2081</v>
      </c>
      <c r="H12" s="116">
        <f t="shared" si="1"/>
        <v>1.6945670000000004</v>
      </c>
      <c r="I12" s="117">
        <f>+G12+H12</f>
        <v>25.902667</v>
      </c>
      <c r="J12" s="116">
        <f t="shared" si="2"/>
        <v>0.9788158878504656</v>
      </c>
      <c r="K12" s="116">
        <f t="shared" si="3"/>
        <v>0.0685171121495326</v>
      </c>
      <c r="L12" s="118">
        <v>26.95</v>
      </c>
      <c r="M12" s="122"/>
    </row>
    <row r="13" spans="1:13" ht="23.25">
      <c r="A13" s="115" t="s">
        <v>28</v>
      </c>
      <c r="B13" s="116">
        <v>14.4297</v>
      </c>
      <c r="C13" s="123">
        <v>0.7492</v>
      </c>
      <c r="D13" s="116">
        <v>0.0749</v>
      </c>
      <c r="E13" s="116">
        <f>0.06</f>
        <v>0.06</v>
      </c>
      <c r="F13" s="116">
        <v>0.04</v>
      </c>
      <c r="G13" s="116">
        <f>+B13+C13+D13+E13+F13</f>
        <v>15.3538</v>
      </c>
      <c r="H13" s="116">
        <f t="shared" si="1"/>
        <v>1.074766</v>
      </c>
      <c r="I13" s="117">
        <f>G13+H13</f>
        <v>16.428566</v>
      </c>
      <c r="J13" s="116">
        <f t="shared" si="2"/>
        <v>1.0480691588785054</v>
      </c>
      <c r="K13" s="116">
        <f>+J13*0.07</f>
        <v>0.07336484112149538</v>
      </c>
      <c r="L13" s="121">
        <v>17.55</v>
      </c>
      <c r="M13" s="122"/>
    </row>
    <row r="14" spans="1:13" ht="23.25">
      <c r="A14" s="115" t="s">
        <v>29</v>
      </c>
      <c r="B14" s="116">
        <v>13.3864</v>
      </c>
      <c r="C14" s="123">
        <v>0.7029</v>
      </c>
      <c r="D14" s="116">
        <v>0.0703</v>
      </c>
      <c r="E14" s="116">
        <f>0.06</f>
        <v>0.06</v>
      </c>
      <c r="F14" s="116">
        <v>0.04</v>
      </c>
      <c r="G14" s="116">
        <f>+B14+C14+D14+E14+F14</f>
        <v>14.259599999999999</v>
      </c>
      <c r="H14" s="116">
        <f t="shared" si="1"/>
        <v>0.9981720000000001</v>
      </c>
      <c r="I14" s="117">
        <f>G14+H14</f>
        <v>15.257772</v>
      </c>
      <c r="J14" s="116">
        <f t="shared" si="2"/>
        <v>1.3385308411214971</v>
      </c>
      <c r="K14" s="116">
        <f>+J14*0.07</f>
        <v>0.09369715887850481</v>
      </c>
      <c r="L14" s="121">
        <v>16.69</v>
      </c>
      <c r="M14" s="122"/>
    </row>
    <row r="15" spans="1:13" ht="23.25">
      <c r="A15" s="115" t="s">
        <v>20</v>
      </c>
      <c r="B15" s="123">
        <v>12.1065</v>
      </c>
      <c r="C15" s="116">
        <v>2.17</v>
      </c>
      <c r="D15" s="116">
        <f t="shared" si="0"/>
        <v>0.217</v>
      </c>
      <c r="E15" s="116">
        <f>G15-B15-C15-D15</f>
        <v>-2.0366000000000013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12.1065</v>
      </c>
      <c r="C16" s="116">
        <v>2.17</v>
      </c>
      <c r="D16" s="116">
        <f t="shared" si="0"/>
        <v>0.217</v>
      </c>
      <c r="E16" s="116">
        <f>G16-B16-C16-D16</f>
        <v>-2.0366000000000013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12.1065</v>
      </c>
      <c r="C17" s="116">
        <v>2.17</v>
      </c>
      <c r="D17" s="116">
        <f t="shared" si="0"/>
        <v>0.217</v>
      </c>
      <c r="E17" s="116">
        <f>G17-B17-C17-D17</f>
        <v>-2.0366000000000013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38.2326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0.9323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3.1224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4.00390625" style="0" customWidth="1"/>
    <col min="2" max="2" width="11.421875" style="0" customWidth="1"/>
    <col min="7" max="7" width="13.421875" style="0" customWidth="1"/>
    <col min="10" max="10" width="12.7109375" style="0" customWidth="1"/>
    <col min="13" max="13" width="10.4218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70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20.9976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27.591099999999997</v>
      </c>
      <c r="H6" s="116">
        <f aca="true" t="shared" si="1" ref="H6:H14">+G6*0.07</f>
        <v>1.931377</v>
      </c>
      <c r="I6" s="117">
        <f>+G6+H6</f>
        <v>29.522477</v>
      </c>
      <c r="J6" s="116">
        <f aca="true" t="shared" si="2" ref="J6:J14">(L6-I6)/1.07</f>
        <v>0.3434794392523383</v>
      </c>
      <c r="K6" s="116">
        <f aca="true" t="shared" si="3" ref="K6:K12">(J6*0.07)</f>
        <v>0.024043560747663683</v>
      </c>
      <c r="L6" s="118">
        <v>29.89</v>
      </c>
      <c r="M6" s="119">
        <f>I6+1.4</f>
        <v>30.922476999999997</v>
      </c>
    </row>
    <row r="7" spans="1:13" ht="23.25">
      <c r="A7" s="115" t="s">
        <v>16</v>
      </c>
      <c r="B7" s="116">
        <v>20.5193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26.9128</v>
      </c>
      <c r="H7" s="116">
        <f t="shared" si="1"/>
        <v>1.8838960000000002</v>
      </c>
      <c r="I7" s="117">
        <f>+G7+H7</f>
        <v>28.796696</v>
      </c>
      <c r="J7" s="116">
        <f t="shared" si="2"/>
        <v>0.2741158878504665</v>
      </c>
      <c r="K7" s="116">
        <f t="shared" si="3"/>
        <v>0.019188112149532654</v>
      </c>
      <c r="L7" s="118">
        <v>29.09</v>
      </c>
      <c r="M7" s="119">
        <f>I7+1.4</f>
        <v>30.196696</v>
      </c>
    </row>
    <row r="8" spans="1:13" ht="23.25">
      <c r="A8" s="115" t="s">
        <v>24</v>
      </c>
      <c r="B8" s="120">
        <v>21.4318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25.65595</v>
      </c>
      <c r="H8" s="116">
        <f>+G8*0.07</f>
        <v>1.7959165000000001</v>
      </c>
      <c r="I8" s="117">
        <f>+G8+H8</f>
        <v>27.4518665</v>
      </c>
      <c r="J8" s="116">
        <f t="shared" si="2"/>
        <v>0.876760280373831</v>
      </c>
      <c r="K8" s="116">
        <f t="shared" si="3"/>
        <v>0.06137321962616818</v>
      </c>
      <c r="L8" s="118">
        <v>28.39</v>
      </c>
      <c r="M8" s="119">
        <f>M6-1.5</f>
        <v>29.422476999999997</v>
      </c>
    </row>
    <row r="9" spans="1:13" ht="23.25">
      <c r="A9" s="115" t="s">
        <v>17</v>
      </c>
      <c r="B9" s="116">
        <v>21.0022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24.502699999999997</v>
      </c>
      <c r="H9" s="116">
        <f t="shared" si="1"/>
        <v>1.715189</v>
      </c>
      <c r="I9" s="117">
        <f>G9+H9</f>
        <v>26.217888999999996</v>
      </c>
      <c r="J9" s="116">
        <f t="shared" si="2"/>
        <v>2.441225233644862</v>
      </c>
      <c r="K9" s="116">
        <f t="shared" si="3"/>
        <v>0.17088576635514036</v>
      </c>
      <c r="L9" s="121">
        <v>28.83</v>
      </c>
      <c r="M9" s="122"/>
    </row>
    <row r="10" spans="1:13" ht="23.25">
      <c r="A10" s="115" t="s">
        <v>25</v>
      </c>
      <c r="B10" s="116">
        <v>20.9373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24.462799999999998</v>
      </c>
      <c r="H10" s="116">
        <f t="shared" si="1"/>
        <v>1.712396</v>
      </c>
      <c r="I10" s="117">
        <f>+G10+H10</f>
        <v>26.175196</v>
      </c>
      <c r="J10" s="116">
        <f t="shared" si="2"/>
        <v>0.9951439252336436</v>
      </c>
      <c r="K10" s="116">
        <f t="shared" si="3"/>
        <v>0.06966007476635505</v>
      </c>
      <c r="L10" s="118">
        <v>27.24</v>
      </c>
      <c r="M10" s="119">
        <f>I10+1.07</f>
        <v>27.245196</v>
      </c>
    </row>
    <row r="11" spans="1:13" ht="23.25">
      <c r="A11" s="115" t="s">
        <v>57</v>
      </c>
      <c r="B11" s="123">
        <v>20.3804</v>
      </c>
      <c r="C11" s="116">
        <v>2.405</v>
      </c>
      <c r="D11" s="116">
        <v>0.2405</v>
      </c>
      <c r="E11" s="124">
        <f>G11-F11-D11-C11-B11</f>
        <v>-0.7771149532710346</v>
      </c>
      <c r="F11" s="116">
        <v>0.04</v>
      </c>
      <c r="G11" s="116">
        <f>I11-H11</f>
        <v>22.288785046728968</v>
      </c>
      <c r="H11" s="116">
        <f>I11-(I11/1.07)</f>
        <v>1.5602149532710285</v>
      </c>
      <c r="I11" s="117">
        <f>L11-K11-J11</f>
        <v>23.848999999999997</v>
      </c>
      <c r="J11" s="116">
        <v>1.3</v>
      </c>
      <c r="K11" s="116">
        <f t="shared" si="3"/>
        <v>0.09100000000000001</v>
      </c>
      <c r="L11" s="118">
        <f>L10-2</f>
        <v>25.24</v>
      </c>
      <c r="M11" s="122"/>
    </row>
    <row r="12" spans="1:13" ht="23.25">
      <c r="A12" s="115" t="s">
        <v>18</v>
      </c>
      <c r="B12" s="116">
        <v>20.5006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24.1361</v>
      </c>
      <c r="H12" s="116">
        <f t="shared" si="1"/>
        <v>1.689527</v>
      </c>
      <c r="I12" s="117">
        <f>+G12+H12</f>
        <v>25.825626999999997</v>
      </c>
      <c r="J12" s="116">
        <f t="shared" si="2"/>
        <v>1.0508158878504692</v>
      </c>
      <c r="K12" s="116">
        <f t="shared" si="3"/>
        <v>0.07355711214953285</v>
      </c>
      <c r="L12" s="118">
        <v>26.95</v>
      </c>
      <c r="M12" s="122"/>
    </row>
    <row r="13" spans="1:13" ht="23.25">
      <c r="A13" s="115" t="s">
        <v>28</v>
      </c>
      <c r="B13" s="116">
        <v>14.3463</v>
      </c>
      <c r="C13" s="123">
        <v>0.7492</v>
      </c>
      <c r="D13" s="116">
        <v>0.0749</v>
      </c>
      <c r="E13" s="116">
        <f>0.06</f>
        <v>0.06</v>
      </c>
      <c r="F13" s="116">
        <v>0.04</v>
      </c>
      <c r="G13" s="116">
        <f>+B13+C13+D13+E13+F13</f>
        <v>15.270399999999999</v>
      </c>
      <c r="H13" s="116">
        <f t="shared" si="1"/>
        <v>1.068928</v>
      </c>
      <c r="I13" s="117">
        <f>G13+H13</f>
        <v>16.339328</v>
      </c>
      <c r="J13" s="116">
        <f t="shared" si="2"/>
        <v>1.1314691588785069</v>
      </c>
      <c r="K13" s="116">
        <f>+J13*0.07</f>
        <v>0.07920284112149549</v>
      </c>
      <c r="L13" s="121">
        <v>17.55</v>
      </c>
      <c r="M13" s="122"/>
    </row>
    <row r="14" spans="1:13" ht="23.25">
      <c r="A14" s="115" t="s">
        <v>29</v>
      </c>
      <c r="B14" s="116">
        <v>13.2563</v>
      </c>
      <c r="C14" s="123">
        <v>0.7029</v>
      </c>
      <c r="D14" s="116">
        <v>0.0703</v>
      </c>
      <c r="E14" s="116">
        <f>0.06</f>
        <v>0.06</v>
      </c>
      <c r="F14" s="116">
        <v>0.04</v>
      </c>
      <c r="G14" s="116">
        <f>+B14+C14+D14+E14+F14</f>
        <v>14.129499999999998</v>
      </c>
      <c r="H14" s="116">
        <f t="shared" si="1"/>
        <v>0.989065</v>
      </c>
      <c r="I14" s="117">
        <f>G14+H14</f>
        <v>15.118564999999998</v>
      </c>
      <c r="J14" s="116">
        <f t="shared" si="2"/>
        <v>1.4686308411214979</v>
      </c>
      <c r="K14" s="116">
        <f>+J14*0.07</f>
        <v>0.10280415887850486</v>
      </c>
      <c r="L14" s="121">
        <v>16.69</v>
      </c>
      <c r="M14" s="122"/>
    </row>
    <row r="15" spans="1:13" ht="23.25">
      <c r="A15" s="115" t="s">
        <v>20</v>
      </c>
      <c r="B15" s="123">
        <v>12.1065</v>
      </c>
      <c r="C15" s="116">
        <v>2.17</v>
      </c>
      <c r="D15" s="116">
        <f t="shared" si="0"/>
        <v>0.217</v>
      </c>
      <c r="E15" s="116">
        <f>G15-B15-C15-D15</f>
        <v>-2.0366000000000013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12.1065</v>
      </c>
      <c r="C16" s="116">
        <v>2.17</v>
      </c>
      <c r="D16" s="116">
        <f t="shared" si="0"/>
        <v>0.217</v>
      </c>
      <c r="E16" s="116">
        <f>G16-B16-C16-D16</f>
        <v>-2.0366000000000013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12.1065</v>
      </c>
      <c r="C17" s="116">
        <v>2.17</v>
      </c>
      <c r="D17" s="116">
        <f t="shared" si="0"/>
        <v>0.217</v>
      </c>
      <c r="E17" s="116">
        <f>G17-B17-C17-D17</f>
        <v>-2.0366000000000013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38.2326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1.022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3.1067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2.140625" style="0" customWidth="1"/>
    <col min="2" max="2" width="12.140625" style="0" customWidth="1"/>
    <col min="10" max="10" width="12.57421875" style="0" customWidth="1"/>
    <col min="13" max="13" width="12.0039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71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20.7227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27.3162</v>
      </c>
      <c r="H6" s="116">
        <f aca="true" t="shared" si="1" ref="H6:H14">+G6*0.07</f>
        <v>1.912134</v>
      </c>
      <c r="I6" s="117">
        <f>+G6+H6</f>
        <v>29.228333999999997</v>
      </c>
      <c r="J6" s="116">
        <f aca="true" t="shared" si="2" ref="J6:J14">(L6-I6)/1.07</f>
        <v>0.5249214953271051</v>
      </c>
      <c r="K6" s="116">
        <f aca="true" t="shared" si="3" ref="K6:K12">(J6*0.07)</f>
        <v>0.03674450467289736</v>
      </c>
      <c r="L6" s="118">
        <v>29.79</v>
      </c>
      <c r="M6" s="119">
        <f>I6+1.4</f>
        <v>30.628333999999995</v>
      </c>
    </row>
    <row r="7" spans="1:13" ht="23.25">
      <c r="A7" s="115" t="s">
        <v>16</v>
      </c>
      <c r="B7" s="116">
        <v>20.2439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26.6374</v>
      </c>
      <c r="H7" s="116">
        <f t="shared" si="1"/>
        <v>1.864618</v>
      </c>
      <c r="I7" s="117">
        <f>+G7+H7</f>
        <v>28.502018</v>
      </c>
      <c r="J7" s="116">
        <f t="shared" si="2"/>
        <v>0.4560579439252325</v>
      </c>
      <c r="K7" s="116">
        <f t="shared" si="3"/>
        <v>0.03192405607476628</v>
      </c>
      <c r="L7" s="118">
        <v>28.99</v>
      </c>
      <c r="M7" s="119">
        <f>I7+1.4</f>
        <v>29.902017999999998</v>
      </c>
    </row>
    <row r="8" spans="1:13" ht="23.25">
      <c r="A8" s="115" t="s">
        <v>24</v>
      </c>
      <c r="B8" s="120">
        <v>21.1844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25.40855</v>
      </c>
      <c r="H8" s="116">
        <f>+G8*0.07</f>
        <v>1.7785985000000002</v>
      </c>
      <c r="I8" s="117">
        <f>+G8+H8</f>
        <v>27.187148500000003</v>
      </c>
      <c r="J8" s="116">
        <f t="shared" si="2"/>
        <v>1.0307023364485945</v>
      </c>
      <c r="K8" s="116">
        <f t="shared" si="3"/>
        <v>0.07214916355140162</v>
      </c>
      <c r="L8" s="118">
        <v>28.29</v>
      </c>
      <c r="M8" s="119">
        <f>M6-1.5</f>
        <v>29.128333999999995</v>
      </c>
    </row>
    <row r="9" spans="1:13" ht="23.25">
      <c r="A9" s="115" t="s">
        <v>17</v>
      </c>
      <c r="B9" s="116">
        <v>21.0334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24.5339</v>
      </c>
      <c r="H9" s="116">
        <f t="shared" si="1"/>
        <v>1.717373</v>
      </c>
      <c r="I9" s="117">
        <f>G9+H9</f>
        <v>26.251272999999998</v>
      </c>
      <c r="J9" s="116">
        <f t="shared" si="2"/>
        <v>2.4100252336448604</v>
      </c>
      <c r="K9" s="116">
        <f t="shared" si="3"/>
        <v>0.16870176635514025</v>
      </c>
      <c r="L9" s="121">
        <v>28.83</v>
      </c>
      <c r="M9" s="122"/>
    </row>
    <row r="10" spans="1:13" ht="23.25">
      <c r="A10" s="115" t="s">
        <v>25</v>
      </c>
      <c r="B10" s="116">
        <v>20.9386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24.4641</v>
      </c>
      <c r="H10" s="116">
        <f t="shared" si="1"/>
        <v>1.712487</v>
      </c>
      <c r="I10" s="117">
        <f>+G10+H10</f>
        <v>26.176586999999998</v>
      </c>
      <c r="J10" s="116">
        <f t="shared" si="2"/>
        <v>0.9003859813084137</v>
      </c>
      <c r="K10" s="116">
        <f t="shared" si="3"/>
        <v>0.06302701869158897</v>
      </c>
      <c r="L10" s="118">
        <v>27.14</v>
      </c>
      <c r="M10" s="119">
        <f>I10+1.07</f>
        <v>27.246586999999998</v>
      </c>
    </row>
    <row r="11" spans="1:13" ht="23.25">
      <c r="A11" s="115" t="s">
        <v>57</v>
      </c>
      <c r="B11" s="123">
        <v>20.3598</v>
      </c>
      <c r="C11" s="116">
        <v>2.405</v>
      </c>
      <c r="D11" s="116">
        <v>0.2405</v>
      </c>
      <c r="E11" s="124">
        <f>G11-F11-D11-C11-B11</f>
        <v>-0.8499728971962668</v>
      </c>
      <c r="F11" s="116">
        <v>0.04</v>
      </c>
      <c r="G11" s="116">
        <f>I11-H11</f>
        <v>22.195327102803734</v>
      </c>
      <c r="H11" s="116">
        <f>I11-(I11/1.07)</f>
        <v>1.5536728971962646</v>
      </c>
      <c r="I11" s="117">
        <f>L11-K11-J11</f>
        <v>23.749</v>
      </c>
      <c r="J11" s="116">
        <v>1.3</v>
      </c>
      <c r="K11" s="116">
        <f t="shared" si="3"/>
        <v>0.09100000000000001</v>
      </c>
      <c r="L11" s="118">
        <f>L10-2</f>
        <v>25.14</v>
      </c>
      <c r="M11" s="122"/>
    </row>
    <row r="12" spans="1:13" ht="23.25">
      <c r="A12" s="115" t="s">
        <v>18</v>
      </c>
      <c r="B12" s="116">
        <v>20.5014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24.1369</v>
      </c>
      <c r="H12" s="116">
        <f t="shared" si="1"/>
        <v>1.6895830000000003</v>
      </c>
      <c r="I12" s="117">
        <f>+G12+H12</f>
        <v>25.826483</v>
      </c>
      <c r="J12" s="116">
        <f t="shared" si="2"/>
        <v>1.0500158878504668</v>
      </c>
      <c r="K12" s="116">
        <f t="shared" si="3"/>
        <v>0.07350111214953269</v>
      </c>
      <c r="L12" s="118">
        <v>26.95</v>
      </c>
      <c r="M12" s="122"/>
    </row>
    <row r="13" spans="1:13" ht="23.25">
      <c r="A13" s="115" t="s">
        <v>28</v>
      </c>
      <c r="B13" s="116">
        <v>14.2762</v>
      </c>
      <c r="C13" s="123">
        <v>0.7433</v>
      </c>
      <c r="D13" s="116">
        <v>0.0743</v>
      </c>
      <c r="E13" s="116">
        <f>0.06</f>
        <v>0.06</v>
      </c>
      <c r="F13" s="116">
        <v>0.04</v>
      </c>
      <c r="G13" s="116">
        <f>+B13+C13+D13+E13+F13</f>
        <v>15.193799999999998</v>
      </c>
      <c r="H13" s="116">
        <f t="shared" si="1"/>
        <v>1.063566</v>
      </c>
      <c r="I13" s="117">
        <f>G13+H13</f>
        <v>16.257365999999998</v>
      </c>
      <c r="J13" s="116">
        <f t="shared" si="2"/>
        <v>1.2080691588785075</v>
      </c>
      <c r="K13" s="116">
        <f>+J13*0.07</f>
        <v>0.08456484112149554</v>
      </c>
      <c r="L13" s="121">
        <v>17.55</v>
      </c>
      <c r="M13" s="122"/>
    </row>
    <row r="14" spans="1:13" ht="23.25">
      <c r="A14" s="115" t="s">
        <v>29</v>
      </c>
      <c r="B14" s="116">
        <v>13.1189</v>
      </c>
      <c r="C14" s="123">
        <v>0.6889</v>
      </c>
      <c r="D14" s="116">
        <v>0.0689</v>
      </c>
      <c r="E14" s="116">
        <f>0.06</f>
        <v>0.06</v>
      </c>
      <c r="F14" s="116">
        <v>0.04</v>
      </c>
      <c r="G14" s="116">
        <f>+B14+C14+D14+E14+F14</f>
        <v>13.9767</v>
      </c>
      <c r="H14" s="116">
        <f t="shared" si="1"/>
        <v>0.978369</v>
      </c>
      <c r="I14" s="117">
        <f>G14+H14</f>
        <v>14.955069</v>
      </c>
      <c r="J14" s="116">
        <f t="shared" si="2"/>
        <v>1.6214308411214964</v>
      </c>
      <c r="K14" s="116">
        <f>+J14*0.07</f>
        <v>0.11350015887850476</v>
      </c>
      <c r="L14" s="121">
        <v>16.69</v>
      </c>
      <c r="M14" s="122"/>
    </row>
    <row r="15" spans="1:13" ht="23.25">
      <c r="A15" s="115" t="s">
        <v>20</v>
      </c>
      <c r="B15" s="123">
        <v>12.1065</v>
      </c>
      <c r="C15" s="116">
        <v>2.17</v>
      </c>
      <c r="D15" s="116">
        <f t="shared" si="0"/>
        <v>0.217</v>
      </c>
      <c r="E15" s="116">
        <f>G15-B15-C15-D15</f>
        <v>-2.0366000000000013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12.1065</v>
      </c>
      <c r="C16" s="116">
        <v>2.17</v>
      </c>
      <c r="D16" s="116">
        <f t="shared" si="0"/>
        <v>0.217</v>
      </c>
      <c r="E16" s="116">
        <f>G16-B16-C16-D16</f>
        <v>-2.0366000000000013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12.1065</v>
      </c>
      <c r="C17" s="116">
        <v>2.17</v>
      </c>
      <c r="D17" s="116">
        <f t="shared" si="0"/>
        <v>0.217</v>
      </c>
      <c r="E17" s="116">
        <f>G17-B17-C17-D17</f>
        <v>-2.0366000000000013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38.2784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1.0299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2.984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I12" sqref="I12"/>
    </sheetView>
  </sheetViews>
  <sheetFormatPr defaultColWidth="9.140625" defaultRowHeight="12.75"/>
  <cols>
    <col min="1" max="1" width="22.7109375" style="0" customWidth="1"/>
    <col min="2" max="2" width="11.421875" style="0" customWidth="1"/>
    <col min="7" max="7" width="13.57421875" style="0" customWidth="1"/>
    <col min="13" max="13" width="9.8515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72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20.9273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27.520799999999998</v>
      </c>
      <c r="H6" s="116">
        <f aca="true" t="shared" si="1" ref="H6:H14">+G6*0.07</f>
        <v>1.926456</v>
      </c>
      <c r="I6" s="117">
        <f>+G6+H6</f>
        <v>29.447255999999996</v>
      </c>
      <c r="J6" s="116">
        <f aca="true" t="shared" si="2" ref="J6:J14">(L6-I6)/1.07</f>
        <v>0.32032149532710585</v>
      </c>
      <c r="K6" s="116">
        <f aca="true" t="shared" si="3" ref="K6:K12">(J6*0.07)</f>
        <v>0.02242250467289741</v>
      </c>
      <c r="L6" s="118">
        <v>29.79</v>
      </c>
      <c r="M6" s="119">
        <f>I6+1.4</f>
        <v>30.847255999999994</v>
      </c>
    </row>
    <row r="7" spans="1:13" ht="23.25">
      <c r="A7" s="115" t="s">
        <v>16</v>
      </c>
      <c r="B7" s="116">
        <v>20.4484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26.8419</v>
      </c>
      <c r="H7" s="116">
        <f t="shared" si="1"/>
        <v>1.8789330000000002</v>
      </c>
      <c r="I7" s="117">
        <f>+G7+H7</f>
        <v>28.720833</v>
      </c>
      <c r="J7" s="116">
        <f t="shared" si="2"/>
        <v>0.2515579439252332</v>
      </c>
      <c r="K7" s="116">
        <f t="shared" si="3"/>
        <v>0.017609056074766323</v>
      </c>
      <c r="L7" s="118">
        <v>28.99</v>
      </c>
      <c r="M7" s="119">
        <f>I7+1.4</f>
        <v>30.120832999999998</v>
      </c>
    </row>
    <row r="8" spans="1:13" ht="23.25">
      <c r="A8" s="115" t="s">
        <v>24</v>
      </c>
      <c r="B8" s="120">
        <v>21.3686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25.592750000000002</v>
      </c>
      <c r="H8" s="116">
        <f>+G8*0.07</f>
        <v>1.7914925000000004</v>
      </c>
      <c r="I8" s="117">
        <f>+G8+H8</f>
        <v>27.384242500000003</v>
      </c>
      <c r="J8" s="116">
        <f t="shared" si="2"/>
        <v>0.8465023364485947</v>
      </c>
      <c r="K8" s="116">
        <f t="shared" si="3"/>
        <v>0.05925516355140164</v>
      </c>
      <c r="L8" s="118">
        <v>28.29</v>
      </c>
      <c r="M8" s="119">
        <f>M6-1.5</f>
        <v>29.347255999999994</v>
      </c>
    </row>
    <row r="9" spans="1:13" ht="23.25">
      <c r="A9" s="115" t="s">
        <v>17</v>
      </c>
      <c r="B9" s="116">
        <v>21.396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24.8965</v>
      </c>
      <c r="H9" s="116">
        <f t="shared" si="1"/>
        <v>1.742755</v>
      </c>
      <c r="I9" s="117">
        <f>G9+H9</f>
        <v>26.639255</v>
      </c>
      <c r="J9" s="116">
        <f t="shared" si="2"/>
        <v>2.0474252336448595</v>
      </c>
      <c r="K9" s="116">
        <f t="shared" si="3"/>
        <v>0.14331976635514018</v>
      </c>
      <c r="L9" s="121">
        <v>28.83</v>
      </c>
      <c r="M9" s="122"/>
    </row>
    <row r="10" spans="1:13" ht="23.25">
      <c r="A10" s="115" t="s">
        <v>25</v>
      </c>
      <c r="B10" s="116">
        <v>21.3384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24.863899999999997</v>
      </c>
      <c r="H10" s="116">
        <f t="shared" si="1"/>
        <v>1.740473</v>
      </c>
      <c r="I10" s="117">
        <f>+G10+H10</f>
        <v>26.604373</v>
      </c>
      <c r="J10" s="116">
        <f t="shared" si="2"/>
        <v>0.5005859813084127</v>
      </c>
      <c r="K10" s="116">
        <f t="shared" si="3"/>
        <v>0.03504101869158889</v>
      </c>
      <c r="L10" s="118">
        <v>27.14</v>
      </c>
      <c r="M10" s="119">
        <f>I10+1.07</f>
        <v>27.674373</v>
      </c>
    </row>
    <row r="11" spans="1:13" ht="23.25">
      <c r="A11" s="115" t="s">
        <v>57</v>
      </c>
      <c r="B11" s="123">
        <v>20.3564</v>
      </c>
      <c r="C11" s="116">
        <v>2.405</v>
      </c>
      <c r="D11" s="116">
        <v>0.2405</v>
      </c>
      <c r="E11" s="124">
        <f>G11-F11-D11-C11-B11</f>
        <v>-0.8465728971962676</v>
      </c>
      <c r="F11" s="116">
        <v>0.04</v>
      </c>
      <c r="G11" s="116">
        <f>I11-H11</f>
        <v>22.195327102803734</v>
      </c>
      <c r="H11" s="116">
        <f>I11-(I11/1.07)</f>
        <v>1.5536728971962646</v>
      </c>
      <c r="I11" s="117">
        <f>L11-K11-J11</f>
        <v>23.749</v>
      </c>
      <c r="J11" s="116">
        <v>1.3</v>
      </c>
      <c r="K11" s="116">
        <f t="shared" si="3"/>
        <v>0.09100000000000001</v>
      </c>
      <c r="L11" s="118">
        <f>L10-2</f>
        <v>25.14</v>
      </c>
      <c r="M11" s="122"/>
    </row>
    <row r="12" spans="1:13" ht="23.25">
      <c r="A12" s="115" t="s">
        <v>18</v>
      </c>
      <c r="B12" s="116">
        <v>20.9015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24.537</v>
      </c>
      <c r="H12" s="116">
        <f t="shared" si="1"/>
        <v>1.7175900000000002</v>
      </c>
      <c r="I12" s="117">
        <f>+G12+H12</f>
        <v>26.25459</v>
      </c>
      <c r="J12" s="116">
        <f t="shared" si="2"/>
        <v>0.6499158878504663</v>
      </c>
      <c r="K12" s="116">
        <f t="shared" si="3"/>
        <v>0.045494112149532646</v>
      </c>
      <c r="L12" s="118">
        <v>26.95</v>
      </c>
      <c r="M12" s="122"/>
    </row>
    <row r="13" spans="1:13" ht="23.25">
      <c r="A13" s="115" t="s">
        <v>28</v>
      </c>
      <c r="B13" s="116">
        <v>14.4676</v>
      </c>
      <c r="C13" s="123">
        <v>0.7433</v>
      </c>
      <c r="D13" s="116">
        <v>0.0743</v>
      </c>
      <c r="E13" s="116">
        <f>0.06</f>
        <v>0.06</v>
      </c>
      <c r="F13" s="116">
        <v>0.04</v>
      </c>
      <c r="G13" s="116">
        <f>+B13+C13+D13+E13+F13</f>
        <v>15.385199999999998</v>
      </c>
      <c r="H13" s="116">
        <f t="shared" si="1"/>
        <v>1.076964</v>
      </c>
      <c r="I13" s="117">
        <f>G13+H13</f>
        <v>16.462163999999998</v>
      </c>
      <c r="J13" s="116">
        <f t="shared" si="2"/>
        <v>1.0166691588785073</v>
      </c>
      <c r="K13" s="116">
        <f>+J13*0.07</f>
        <v>0.07116684112149552</v>
      </c>
      <c r="L13" s="121">
        <v>17.55</v>
      </c>
      <c r="M13" s="122"/>
    </row>
    <row r="14" spans="1:13" ht="23.25">
      <c r="A14" s="115" t="s">
        <v>29</v>
      </c>
      <c r="B14" s="116">
        <v>13.2438</v>
      </c>
      <c r="C14" s="123">
        <v>0.6889</v>
      </c>
      <c r="D14" s="116">
        <v>0.0689</v>
      </c>
      <c r="E14" s="116">
        <f>0.06</f>
        <v>0.06</v>
      </c>
      <c r="F14" s="116">
        <v>0.04</v>
      </c>
      <c r="G14" s="116">
        <f>+B14+C14+D14+E14+F14</f>
        <v>14.1016</v>
      </c>
      <c r="H14" s="116">
        <f t="shared" si="1"/>
        <v>0.9871120000000001</v>
      </c>
      <c r="I14" s="117">
        <f>G14+H14</f>
        <v>15.088712</v>
      </c>
      <c r="J14" s="116">
        <f t="shared" si="2"/>
        <v>1.795596261682245</v>
      </c>
      <c r="K14" s="116">
        <f>+J14*0.07</f>
        <v>0.12569173831775715</v>
      </c>
      <c r="L14" s="121">
        <v>17.01</v>
      </c>
      <c r="M14" s="122"/>
    </row>
    <row r="15" spans="1:13" ht="23.25">
      <c r="A15" s="115" t="s">
        <v>20</v>
      </c>
      <c r="B15" s="123">
        <v>12.1065</v>
      </c>
      <c r="C15" s="116">
        <v>2.17</v>
      </c>
      <c r="D15" s="116">
        <f t="shared" si="0"/>
        <v>0.217</v>
      </c>
      <c r="E15" s="116">
        <f>G15-B15-C15-D15</f>
        <v>-2.0366000000000013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12.1065</v>
      </c>
      <c r="C16" s="116">
        <v>2.17</v>
      </c>
      <c r="D16" s="116">
        <f t="shared" si="0"/>
        <v>0.217</v>
      </c>
      <c r="E16" s="116">
        <f>G16-B16-C16-D16</f>
        <v>-2.0366000000000013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12.1065</v>
      </c>
      <c r="C17" s="116">
        <v>2.17</v>
      </c>
      <c r="D17" s="116">
        <f t="shared" si="0"/>
        <v>0.217</v>
      </c>
      <c r="E17" s="116">
        <f>G17-B17-C17-D17</f>
        <v>-2.0366000000000013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38.2838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0.7379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2.7951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3.00390625" style="0" customWidth="1"/>
    <col min="2" max="2" width="10.8515625" style="0" customWidth="1"/>
    <col min="7" max="7" width="13.140625" style="0" customWidth="1"/>
    <col min="10" max="10" width="13.421875" style="0" customWidth="1"/>
    <col min="13" max="13" width="10.574218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20.9129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27.5064</v>
      </c>
      <c r="H6" s="116">
        <f aca="true" t="shared" si="1" ref="H6:H14">+G6*0.07</f>
        <v>1.925448</v>
      </c>
      <c r="I6" s="117">
        <f>+G6+H6</f>
        <v>29.431848</v>
      </c>
      <c r="J6" s="116">
        <f aca="true" t="shared" si="2" ref="J6:J14">(L6-I6)/1.07</f>
        <v>0.3347214953271032</v>
      </c>
      <c r="K6" s="116">
        <f aca="true" t="shared" si="3" ref="K6:K12">(J6*0.07)</f>
        <v>0.02343050467289723</v>
      </c>
      <c r="L6" s="118">
        <v>29.79</v>
      </c>
      <c r="M6" s="119">
        <f>I6+1.4</f>
        <v>30.831847999999997</v>
      </c>
    </row>
    <row r="7" spans="1:13" ht="23.25">
      <c r="A7" s="115" t="s">
        <v>16</v>
      </c>
      <c r="B7" s="116">
        <v>20.435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26.8285</v>
      </c>
      <c r="H7" s="116">
        <f t="shared" si="1"/>
        <v>1.877995</v>
      </c>
      <c r="I7" s="117">
        <f>+G7+H7</f>
        <v>28.706494999999997</v>
      </c>
      <c r="J7" s="116">
        <f t="shared" si="2"/>
        <v>0.2649579439252352</v>
      </c>
      <c r="K7" s="116">
        <f t="shared" si="3"/>
        <v>0.018547056074766467</v>
      </c>
      <c r="L7" s="118">
        <v>28.99</v>
      </c>
      <c r="M7" s="119">
        <f>I7+1.4</f>
        <v>30.106494999999995</v>
      </c>
    </row>
    <row r="8" spans="1:13" ht="23.25">
      <c r="A8" s="115" t="s">
        <v>24</v>
      </c>
      <c r="B8" s="120">
        <v>21.3556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25.57975</v>
      </c>
      <c r="H8" s="116">
        <f>+G8*0.07</f>
        <v>1.7905825000000002</v>
      </c>
      <c r="I8" s="117">
        <f>+G8+H8</f>
        <v>27.3703325</v>
      </c>
      <c r="J8" s="116">
        <f t="shared" si="2"/>
        <v>0.8595023364485973</v>
      </c>
      <c r="K8" s="116">
        <f t="shared" si="3"/>
        <v>0.060165163551401814</v>
      </c>
      <c r="L8" s="118">
        <v>28.29</v>
      </c>
      <c r="M8" s="119">
        <f>M6-1.5</f>
        <v>29.331847999999997</v>
      </c>
    </row>
    <row r="9" spans="1:13" ht="23.25">
      <c r="A9" s="115" t="s">
        <v>17</v>
      </c>
      <c r="B9" s="116">
        <v>21.4298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24.9303</v>
      </c>
      <c r="H9" s="116">
        <f t="shared" si="1"/>
        <v>1.7451210000000001</v>
      </c>
      <c r="I9" s="117">
        <f>G9+H9</f>
        <v>26.675421</v>
      </c>
      <c r="J9" s="116">
        <f t="shared" si="2"/>
        <v>2.135120560747664</v>
      </c>
      <c r="K9" s="116">
        <f t="shared" si="3"/>
        <v>0.14945843925233648</v>
      </c>
      <c r="L9" s="121">
        <v>28.96</v>
      </c>
      <c r="M9" s="122"/>
    </row>
    <row r="10" spans="1:13" ht="23.25">
      <c r="A10" s="115" t="s">
        <v>25</v>
      </c>
      <c r="B10" s="116">
        <v>21.3653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24.8908</v>
      </c>
      <c r="H10" s="116">
        <f t="shared" si="1"/>
        <v>1.742356</v>
      </c>
      <c r="I10" s="117">
        <f>+G10+H10</f>
        <v>26.633156</v>
      </c>
      <c r="J10" s="116">
        <f t="shared" si="2"/>
        <v>0.4736859813084121</v>
      </c>
      <c r="K10" s="116">
        <f t="shared" si="3"/>
        <v>0.03315801869158885</v>
      </c>
      <c r="L10" s="118">
        <v>27.14</v>
      </c>
      <c r="M10" s="119">
        <f>I10+1.07</f>
        <v>27.703156</v>
      </c>
    </row>
    <row r="11" spans="1:13" ht="23.25">
      <c r="A11" s="115" t="s">
        <v>57</v>
      </c>
      <c r="B11" s="123">
        <v>20.501</v>
      </c>
      <c r="C11" s="116">
        <v>2.405</v>
      </c>
      <c r="D11" s="116">
        <v>0.2405</v>
      </c>
      <c r="E11" s="124">
        <f>G11-F11-D11-C11-B11</f>
        <v>-0.9911728971962681</v>
      </c>
      <c r="F11" s="116">
        <v>0.04</v>
      </c>
      <c r="G11" s="116">
        <f>I11-H11</f>
        <v>22.195327102803734</v>
      </c>
      <c r="H11" s="116">
        <f>I11-(I11/1.07)</f>
        <v>1.5536728971962646</v>
      </c>
      <c r="I11" s="117">
        <f>L11-K11-J11</f>
        <v>23.749</v>
      </c>
      <c r="J11" s="116">
        <v>1.3</v>
      </c>
      <c r="K11" s="116">
        <f t="shared" si="3"/>
        <v>0.09100000000000001</v>
      </c>
      <c r="L11" s="118">
        <f>L10-2</f>
        <v>25.14</v>
      </c>
      <c r="M11" s="122"/>
    </row>
    <row r="12" spans="1:13" ht="23.25">
      <c r="A12" s="115" t="s">
        <v>18</v>
      </c>
      <c r="B12" s="116">
        <v>20.9198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24.5553</v>
      </c>
      <c r="H12" s="116">
        <f t="shared" si="1"/>
        <v>1.718871</v>
      </c>
      <c r="I12" s="117">
        <f>+G12+H12</f>
        <v>26.274171</v>
      </c>
      <c r="J12" s="116">
        <f t="shared" si="2"/>
        <v>0.6316158878504675</v>
      </c>
      <c r="K12" s="116">
        <f t="shared" si="3"/>
        <v>0.04421311214953273</v>
      </c>
      <c r="L12" s="118">
        <v>26.95</v>
      </c>
      <c r="M12" s="122"/>
    </row>
    <row r="13" spans="1:13" ht="23.25">
      <c r="A13" s="115" t="s">
        <v>28</v>
      </c>
      <c r="B13" s="116">
        <v>14.3993</v>
      </c>
      <c r="C13" s="123">
        <v>0.7433</v>
      </c>
      <c r="D13" s="116">
        <v>0.0743</v>
      </c>
      <c r="E13" s="116">
        <f>0.06</f>
        <v>0.06</v>
      </c>
      <c r="F13" s="116">
        <v>0.04</v>
      </c>
      <c r="G13" s="116">
        <f>+B13+C13+D13+E13+F13</f>
        <v>15.316899999999999</v>
      </c>
      <c r="H13" s="116">
        <f t="shared" si="1"/>
        <v>1.072183</v>
      </c>
      <c r="I13" s="117">
        <f>G13+H13</f>
        <v>16.389083</v>
      </c>
      <c r="J13" s="116">
        <f t="shared" si="2"/>
        <v>1.0849691588785058</v>
      </c>
      <c r="K13" s="116">
        <f>+J13*0.07</f>
        <v>0.07594784112149541</v>
      </c>
      <c r="L13" s="121">
        <v>17.55</v>
      </c>
      <c r="M13" s="122"/>
    </row>
    <row r="14" spans="1:13" ht="23.25">
      <c r="A14" s="115" t="s">
        <v>29</v>
      </c>
      <c r="B14" s="116">
        <v>13.1434</v>
      </c>
      <c r="C14" s="123">
        <v>0.6889</v>
      </c>
      <c r="D14" s="116">
        <v>0.0689</v>
      </c>
      <c r="E14" s="116">
        <f>0.06</f>
        <v>0.06</v>
      </c>
      <c r="F14" s="116">
        <v>0.04</v>
      </c>
      <c r="G14" s="116">
        <f>+B14+C14+D14+E14+F14</f>
        <v>14.001199999999999</v>
      </c>
      <c r="H14" s="116">
        <f t="shared" si="1"/>
        <v>0.9800840000000001</v>
      </c>
      <c r="I14" s="117">
        <f>G14+H14</f>
        <v>14.981283999999999</v>
      </c>
      <c r="J14" s="116">
        <f t="shared" si="2"/>
        <v>1.5969308411214975</v>
      </c>
      <c r="K14" s="116">
        <f>+J14*0.07</f>
        <v>0.11178515887850483</v>
      </c>
      <c r="L14" s="121">
        <v>16.69</v>
      </c>
      <c r="M14" s="122"/>
    </row>
    <row r="15" spans="1:13" ht="23.25">
      <c r="A15" s="115" t="s">
        <v>20</v>
      </c>
      <c r="B15" s="123">
        <v>12.0609</v>
      </c>
      <c r="C15" s="116">
        <v>2.17</v>
      </c>
      <c r="D15" s="116">
        <f t="shared" si="0"/>
        <v>0.217</v>
      </c>
      <c r="E15" s="116">
        <f>G15-B15-C15-D15</f>
        <v>-1.991000000000001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12.0609</v>
      </c>
      <c r="C16" s="116">
        <v>2.17</v>
      </c>
      <c r="D16" s="116">
        <f t="shared" si="0"/>
        <v>0.217</v>
      </c>
      <c r="E16" s="116">
        <f>G16-B16-C16-D16</f>
        <v>-1.991000000000001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12.0609</v>
      </c>
      <c r="C17" s="116">
        <v>2.17</v>
      </c>
      <c r="D17" s="116">
        <f t="shared" si="0"/>
        <v>0.217</v>
      </c>
      <c r="E17" s="116">
        <f>G17-B17-C17-D17</f>
        <v>-1.991000000000001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38.2043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0.7413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2.9754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12" sqref="L12"/>
    </sheetView>
  </sheetViews>
  <sheetFormatPr defaultColWidth="9.140625" defaultRowHeight="12.75"/>
  <cols>
    <col min="1" max="1" width="33.7109375" style="0" customWidth="1"/>
    <col min="2" max="2" width="10.7109375" style="0" customWidth="1"/>
    <col min="7" max="7" width="12.8515625" style="0" customWidth="1"/>
    <col min="10" max="10" width="11.8515625" style="0" customWidth="1"/>
    <col min="12" max="12" width="11.140625" style="0" customWidth="1"/>
    <col min="13" max="13" width="16.28125" style="0" customWidth="1"/>
  </cols>
  <sheetData>
    <row r="1" spans="1:12" ht="23.25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54"/>
    </row>
    <row r="2" spans="1:12" ht="23.25">
      <c r="A2" s="166" t="s">
        <v>45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5"/>
    </row>
    <row r="3" spans="1:12" ht="24">
      <c r="A3" s="56"/>
      <c r="B3" s="57"/>
      <c r="C3" s="56"/>
      <c r="D3" s="58"/>
      <c r="E3" s="56"/>
      <c r="F3" s="56"/>
      <c r="G3" s="58"/>
      <c r="H3" s="56"/>
      <c r="I3" s="59"/>
      <c r="J3" s="56"/>
      <c r="K3" s="56" t="s">
        <v>0</v>
      </c>
      <c r="L3" s="56"/>
    </row>
    <row r="4" spans="1:13" ht="24">
      <c r="A4" s="60"/>
      <c r="B4" s="61" t="s">
        <v>1</v>
      </c>
      <c r="C4" s="62" t="s">
        <v>26</v>
      </c>
      <c r="D4" s="62" t="s">
        <v>27</v>
      </c>
      <c r="E4" s="62" t="s">
        <v>2</v>
      </c>
      <c r="F4" s="62" t="s">
        <v>3</v>
      </c>
      <c r="G4" s="62" t="s">
        <v>4</v>
      </c>
      <c r="H4" s="62" t="s">
        <v>5</v>
      </c>
      <c r="I4" s="63" t="s">
        <v>6</v>
      </c>
      <c r="J4" s="62" t="s">
        <v>7</v>
      </c>
      <c r="K4" s="62" t="s">
        <v>5</v>
      </c>
      <c r="L4" s="64" t="s">
        <v>8</v>
      </c>
      <c r="M4" s="65" t="s">
        <v>36</v>
      </c>
    </row>
    <row r="5" spans="1:13" ht="24">
      <c r="A5" s="66"/>
      <c r="B5" s="67" t="s">
        <v>9</v>
      </c>
      <c r="C5" s="68" t="s">
        <v>10</v>
      </c>
      <c r="D5" s="68" t="s">
        <v>10</v>
      </c>
      <c r="E5" s="67" t="s">
        <v>23</v>
      </c>
      <c r="F5" s="67" t="s">
        <v>11</v>
      </c>
      <c r="G5" s="67" t="s">
        <v>12</v>
      </c>
      <c r="H5" s="69"/>
      <c r="I5" s="70"/>
      <c r="J5" s="67" t="s">
        <v>13</v>
      </c>
      <c r="K5" s="69"/>
      <c r="L5" s="71" t="s">
        <v>14</v>
      </c>
      <c r="M5" s="72"/>
    </row>
    <row r="6" spans="1:13" ht="24">
      <c r="A6" s="73" t="s">
        <v>15</v>
      </c>
      <c r="B6" s="74">
        <v>20.7182</v>
      </c>
      <c r="C6" s="74">
        <v>3.685</v>
      </c>
      <c r="D6" s="74">
        <f aca="true" t="shared" si="0" ref="D6:D16">+C6*0.1</f>
        <v>0.36850000000000005</v>
      </c>
      <c r="E6" s="74">
        <v>2.5</v>
      </c>
      <c r="F6" s="74">
        <v>0.04</v>
      </c>
      <c r="G6" s="74">
        <f>B6+C6+D6+E6+F6</f>
        <v>27.3117</v>
      </c>
      <c r="H6" s="74">
        <f aca="true" t="shared" si="1" ref="H6:H13">+G6*0.07</f>
        <v>1.9118190000000002</v>
      </c>
      <c r="I6" s="75">
        <f>+G6+H6</f>
        <v>29.223519</v>
      </c>
      <c r="J6" s="74">
        <f>(L6-I6)/1.07</f>
        <v>-0.8257186915887847</v>
      </c>
      <c r="K6" s="74">
        <f>J6*0.07</f>
        <v>-0.05780030841121494</v>
      </c>
      <c r="L6" s="76">
        <v>28.34</v>
      </c>
      <c r="M6" s="77">
        <v>30.62</v>
      </c>
    </row>
    <row r="7" spans="1:13" ht="24">
      <c r="A7" s="73" t="s">
        <v>16</v>
      </c>
      <c r="B7" s="74">
        <v>20.2508</v>
      </c>
      <c r="C7" s="74">
        <v>3.685</v>
      </c>
      <c r="D7" s="74">
        <f t="shared" si="0"/>
        <v>0.36850000000000005</v>
      </c>
      <c r="E7" s="74">
        <v>2.3</v>
      </c>
      <c r="F7" s="74">
        <v>0.04</v>
      </c>
      <c r="G7" s="74">
        <f>B7+C7+D7+E7+F7</f>
        <v>26.6443</v>
      </c>
      <c r="H7" s="74">
        <f t="shared" si="1"/>
        <v>1.8651010000000003</v>
      </c>
      <c r="I7" s="75">
        <f aca="true" t="shared" si="2" ref="I7:I16">+G7+H7</f>
        <v>28.509401</v>
      </c>
      <c r="J7" s="74">
        <f aca="true" t="shared" si="3" ref="J7:J13">(L7-I7)/1.07</f>
        <v>-0.9059822429906553</v>
      </c>
      <c r="K7" s="74">
        <f aca="true" t="shared" si="4" ref="K7:K16">J7*0.07</f>
        <v>-0.06341875700934588</v>
      </c>
      <c r="L7" s="76">
        <v>27.54</v>
      </c>
      <c r="M7" s="78">
        <v>29.91</v>
      </c>
    </row>
    <row r="8" spans="1:13" ht="24">
      <c r="A8" s="79" t="s">
        <v>24</v>
      </c>
      <c r="B8" s="80">
        <v>21.1804</v>
      </c>
      <c r="C8" s="81">
        <f>C7*0.9</f>
        <v>3.3165</v>
      </c>
      <c r="D8" s="81">
        <f>+C8*0.1</f>
        <v>0.33165</v>
      </c>
      <c r="E8" s="81">
        <v>0.54</v>
      </c>
      <c r="F8" s="81">
        <v>0.036</v>
      </c>
      <c r="G8" s="74">
        <f aca="true" t="shared" si="5" ref="G8:G16">B8+C8+D8+E8+F8</f>
        <v>25.40455</v>
      </c>
      <c r="H8" s="81">
        <f>+G8*0.07</f>
        <v>1.7783185000000001</v>
      </c>
      <c r="I8" s="75">
        <f t="shared" si="2"/>
        <v>27.1828685</v>
      </c>
      <c r="J8" s="74">
        <f t="shared" si="3"/>
        <v>-0.3204378504672912</v>
      </c>
      <c r="K8" s="74">
        <f t="shared" si="4"/>
        <v>-0.022430649532710383</v>
      </c>
      <c r="L8" s="76">
        <v>26.84</v>
      </c>
      <c r="M8" s="77">
        <v>29.12</v>
      </c>
    </row>
    <row r="9" spans="1:13" ht="24">
      <c r="A9" s="73" t="s">
        <v>17</v>
      </c>
      <c r="B9" s="82">
        <v>21.5897</v>
      </c>
      <c r="C9" s="74">
        <f>3.3605/1.1</f>
        <v>3.0549999999999997</v>
      </c>
      <c r="D9" s="74">
        <f t="shared" si="0"/>
        <v>0.3055</v>
      </c>
      <c r="E9" s="74">
        <f>0.1</f>
        <v>0.1</v>
      </c>
      <c r="F9" s="74">
        <v>0.04</v>
      </c>
      <c r="G9" s="74">
        <f t="shared" si="5"/>
        <v>25.0902</v>
      </c>
      <c r="H9" s="74">
        <f t="shared" si="1"/>
        <v>1.7563140000000002</v>
      </c>
      <c r="I9" s="75">
        <f t="shared" si="2"/>
        <v>26.846514</v>
      </c>
      <c r="J9" s="74">
        <f t="shared" si="3"/>
        <v>1.8163420560747663</v>
      </c>
      <c r="K9" s="74">
        <f t="shared" si="4"/>
        <v>0.12714394392523365</v>
      </c>
      <c r="L9" s="83">
        <v>28.79</v>
      </c>
      <c r="M9" s="84"/>
    </row>
    <row r="10" spans="1:13" ht="24">
      <c r="A10" s="73" t="s">
        <v>25</v>
      </c>
      <c r="B10" s="74">
        <v>21.5382</v>
      </c>
      <c r="C10" s="74">
        <v>2.305</v>
      </c>
      <c r="D10" s="74">
        <f t="shared" si="0"/>
        <v>0.23050000000000004</v>
      </c>
      <c r="E10" s="85">
        <v>1.95</v>
      </c>
      <c r="F10" s="74">
        <v>0.04</v>
      </c>
      <c r="G10" s="74">
        <f t="shared" si="5"/>
        <v>26.063699999999997</v>
      </c>
      <c r="H10" s="74">
        <f t="shared" si="1"/>
        <v>1.824459</v>
      </c>
      <c r="I10" s="75">
        <f t="shared" si="2"/>
        <v>27.888158999999998</v>
      </c>
      <c r="J10" s="74">
        <f t="shared" si="3"/>
        <v>-1.1197747663551372</v>
      </c>
      <c r="K10" s="74">
        <f t="shared" si="4"/>
        <v>-0.07838423364485961</v>
      </c>
      <c r="L10" s="76">
        <v>26.69</v>
      </c>
      <c r="M10" s="78">
        <v>28.96</v>
      </c>
    </row>
    <row r="11" spans="1:13" ht="24">
      <c r="A11" s="73" t="s">
        <v>18</v>
      </c>
      <c r="B11" s="74">
        <v>21.0726</v>
      </c>
      <c r="C11" s="74">
        <v>2.405</v>
      </c>
      <c r="D11" s="74">
        <f t="shared" si="0"/>
        <v>0.2405</v>
      </c>
      <c r="E11" s="85">
        <v>1.95</v>
      </c>
      <c r="F11" s="74">
        <v>0.04</v>
      </c>
      <c r="G11" s="74">
        <f t="shared" si="5"/>
        <v>25.7081</v>
      </c>
      <c r="H11" s="74">
        <f t="shared" si="1"/>
        <v>1.7995670000000004</v>
      </c>
      <c r="I11" s="75">
        <f t="shared" si="2"/>
        <v>27.507667</v>
      </c>
      <c r="J11" s="74">
        <f t="shared" si="3"/>
        <v>-1.0352028037383203</v>
      </c>
      <c r="K11" s="74">
        <f t="shared" si="4"/>
        <v>-0.07246419626168243</v>
      </c>
      <c r="L11" s="76">
        <v>26.4</v>
      </c>
      <c r="M11" s="86"/>
    </row>
    <row r="12" spans="1:13" ht="24">
      <c r="A12" s="73" t="s">
        <v>40</v>
      </c>
      <c r="B12" s="74">
        <v>14.8159</v>
      </c>
      <c r="C12" s="74">
        <v>0.7181</v>
      </c>
      <c r="D12" s="74">
        <v>0.0718</v>
      </c>
      <c r="E12" s="74">
        <v>0.06</v>
      </c>
      <c r="F12" s="74">
        <v>0.04</v>
      </c>
      <c r="G12" s="74">
        <f t="shared" si="5"/>
        <v>15.705799999999998</v>
      </c>
      <c r="H12" s="74">
        <f t="shared" si="1"/>
        <v>1.0994059999999999</v>
      </c>
      <c r="I12" s="75">
        <f t="shared" si="2"/>
        <v>16.805206</v>
      </c>
      <c r="J12" s="74">
        <f t="shared" si="3"/>
        <v>0.9951345794392548</v>
      </c>
      <c r="K12" s="74">
        <f t="shared" si="4"/>
        <v>0.06965942056074784</v>
      </c>
      <c r="L12" s="83">
        <v>17.87</v>
      </c>
      <c r="M12" s="86"/>
    </row>
    <row r="13" spans="1:13" ht="24">
      <c r="A13" s="73" t="s">
        <v>41</v>
      </c>
      <c r="B13" s="74">
        <v>13.863</v>
      </c>
      <c r="C13" s="74">
        <v>0.6752</v>
      </c>
      <c r="D13" s="74">
        <v>0.0675</v>
      </c>
      <c r="E13" s="74">
        <v>0.06</v>
      </c>
      <c r="F13" s="74">
        <v>0.04</v>
      </c>
      <c r="G13" s="74">
        <f t="shared" si="5"/>
        <v>14.7057</v>
      </c>
      <c r="H13" s="74">
        <f t="shared" si="1"/>
        <v>1.0293990000000002</v>
      </c>
      <c r="I13" s="75">
        <f t="shared" si="2"/>
        <v>15.735099</v>
      </c>
      <c r="J13" s="74">
        <f t="shared" si="3"/>
        <v>1.1914962616822444</v>
      </c>
      <c r="K13" s="74">
        <f t="shared" si="4"/>
        <v>0.08340473831775712</v>
      </c>
      <c r="L13" s="83">
        <v>17.01</v>
      </c>
      <c r="M13" s="86"/>
    </row>
    <row r="14" spans="1:13" ht="24">
      <c r="A14" s="73" t="s">
        <v>20</v>
      </c>
      <c r="B14" s="74">
        <v>12.0116</v>
      </c>
      <c r="C14" s="74">
        <v>2.17</v>
      </c>
      <c r="D14" s="74">
        <f t="shared" si="0"/>
        <v>0.217</v>
      </c>
      <c r="E14" s="74">
        <v>-1.9417</v>
      </c>
      <c r="F14" s="74">
        <v>0</v>
      </c>
      <c r="G14" s="74">
        <f>B14+C14+D14+E14+F14</f>
        <v>12.456900000000001</v>
      </c>
      <c r="H14" s="74">
        <f>(G14*0.07)</f>
        <v>0.8719830000000002</v>
      </c>
      <c r="I14" s="75">
        <f t="shared" si="2"/>
        <v>13.328883000000001</v>
      </c>
      <c r="J14" s="74">
        <v>3.2566</v>
      </c>
      <c r="K14" s="74">
        <f t="shared" si="4"/>
        <v>0.22796200000000003</v>
      </c>
      <c r="L14" s="83">
        <v>16.81</v>
      </c>
      <c r="M14" s="86"/>
    </row>
    <row r="15" spans="1:13" ht="24">
      <c r="A15" s="73" t="s">
        <v>19</v>
      </c>
      <c r="B15" s="74">
        <v>12.0116</v>
      </c>
      <c r="C15" s="74">
        <v>2.17</v>
      </c>
      <c r="D15" s="74">
        <f t="shared" si="0"/>
        <v>0.217</v>
      </c>
      <c r="E15" s="74">
        <v>-1.9417</v>
      </c>
      <c r="F15" s="74">
        <v>0</v>
      </c>
      <c r="G15" s="74">
        <f t="shared" si="5"/>
        <v>12.456900000000001</v>
      </c>
      <c r="H15" s="74">
        <f>(G15*0.07)</f>
        <v>0.8719830000000002</v>
      </c>
      <c r="I15" s="75">
        <f t="shared" si="2"/>
        <v>13.328883000000001</v>
      </c>
      <c r="J15" s="74">
        <v>3.2566</v>
      </c>
      <c r="K15" s="74">
        <f t="shared" si="4"/>
        <v>0.22796200000000003</v>
      </c>
      <c r="L15" s="83">
        <v>16.81</v>
      </c>
      <c r="M15" s="86"/>
    </row>
    <row r="16" spans="1:13" ht="24">
      <c r="A16" s="73" t="s">
        <v>21</v>
      </c>
      <c r="B16" s="74">
        <v>12.0116</v>
      </c>
      <c r="C16" s="74">
        <v>2.17</v>
      </c>
      <c r="D16" s="74">
        <f t="shared" si="0"/>
        <v>0.217</v>
      </c>
      <c r="E16" s="74">
        <v>-1.9417</v>
      </c>
      <c r="F16" s="74">
        <v>0</v>
      </c>
      <c r="G16" s="74">
        <f t="shared" si="5"/>
        <v>12.456900000000001</v>
      </c>
      <c r="H16" s="74">
        <f>(G16*0.07)</f>
        <v>0.8719830000000002</v>
      </c>
      <c r="I16" s="75">
        <f t="shared" si="2"/>
        <v>13.328883000000001</v>
      </c>
      <c r="J16" s="74">
        <v>3.2566</v>
      </c>
      <c r="K16" s="74">
        <f t="shared" si="4"/>
        <v>0.22796200000000003</v>
      </c>
      <c r="L16" s="83">
        <v>16.81</v>
      </c>
      <c r="M16" s="86"/>
    </row>
    <row r="17" spans="1:13" ht="24">
      <c r="A17" s="87"/>
      <c r="B17" s="88"/>
      <c r="C17" s="69"/>
      <c r="D17" s="69"/>
      <c r="E17" s="69"/>
      <c r="F17" s="89"/>
      <c r="G17" s="90"/>
      <c r="H17" s="90"/>
      <c r="I17" s="91"/>
      <c r="J17" s="68"/>
      <c r="K17" s="92"/>
      <c r="L17" s="93"/>
      <c r="M17" s="72"/>
    </row>
    <row r="18" spans="1:12" ht="24">
      <c r="A18" s="56" t="s">
        <v>42</v>
      </c>
      <c r="B18" s="94">
        <v>37.9241</v>
      </c>
      <c r="C18" s="95" t="s">
        <v>22</v>
      </c>
      <c r="D18" s="56"/>
      <c r="E18" s="56"/>
      <c r="F18" s="96"/>
      <c r="G18" s="96"/>
      <c r="H18" s="97"/>
      <c r="I18" s="74"/>
      <c r="J18" s="98"/>
      <c r="K18" s="95"/>
      <c r="L18" s="74"/>
    </row>
    <row r="19" spans="1:3" ht="24">
      <c r="A19" t="s">
        <v>43</v>
      </c>
      <c r="B19" s="99">
        <v>-0.5717</v>
      </c>
      <c r="C19" s="95" t="s">
        <v>30</v>
      </c>
    </row>
    <row r="20" spans="1:3" ht="24">
      <c r="A20" t="s">
        <v>44</v>
      </c>
      <c r="B20" s="99">
        <v>2.8993</v>
      </c>
      <c r="C20" s="95" t="s">
        <v>30</v>
      </c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3.421875" style="0" customWidth="1"/>
    <col min="2" max="2" width="10.7109375" style="0" customWidth="1"/>
    <col min="10" max="10" width="12.00390625" style="0" customWidth="1"/>
    <col min="13" max="13" width="10.4218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74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20.753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27.3465</v>
      </c>
      <c r="H6" s="116">
        <f aca="true" t="shared" si="1" ref="H6:H14">+G6*0.07</f>
        <v>1.914255</v>
      </c>
      <c r="I6" s="117">
        <f>+G6+H6</f>
        <v>29.260755</v>
      </c>
      <c r="J6" s="116">
        <f aca="true" t="shared" si="2" ref="J6:J14">(L6-I6)/1.07</f>
        <v>0.4946214953271023</v>
      </c>
      <c r="K6" s="116">
        <f aca="true" t="shared" si="3" ref="K6:K12">(J6*0.07)</f>
        <v>0.03462350467289717</v>
      </c>
      <c r="L6" s="118">
        <v>29.79</v>
      </c>
      <c r="M6" s="119">
        <f>I6+1.4</f>
        <v>30.660754999999998</v>
      </c>
    </row>
    <row r="7" spans="1:13" ht="23.25">
      <c r="A7" s="115" t="s">
        <v>16</v>
      </c>
      <c r="B7" s="116">
        <v>20.2744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26.6679</v>
      </c>
      <c r="H7" s="116">
        <f t="shared" si="1"/>
        <v>1.866753</v>
      </c>
      <c r="I7" s="117">
        <f>+G7+H7</f>
        <v>28.534653</v>
      </c>
      <c r="J7" s="116">
        <f t="shared" si="2"/>
        <v>0.4255579439252334</v>
      </c>
      <c r="K7" s="116">
        <f t="shared" si="3"/>
        <v>0.02978905607476634</v>
      </c>
      <c r="L7" s="118">
        <v>28.99</v>
      </c>
      <c r="M7" s="119">
        <f>I7+1.4</f>
        <v>29.934652999999997</v>
      </c>
    </row>
    <row r="8" spans="1:13" ht="23.25">
      <c r="A8" s="115" t="s">
        <v>24</v>
      </c>
      <c r="B8" s="120">
        <v>21.2117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25.435850000000002</v>
      </c>
      <c r="H8" s="116">
        <f>+G8*0.07</f>
        <v>1.7805095000000004</v>
      </c>
      <c r="I8" s="117">
        <f>+G8+H8</f>
        <v>27.216359500000003</v>
      </c>
      <c r="J8" s="116">
        <f t="shared" si="2"/>
        <v>1.0034023364485944</v>
      </c>
      <c r="K8" s="116">
        <f t="shared" si="3"/>
        <v>0.07023816355140161</v>
      </c>
      <c r="L8" s="118">
        <v>28.29</v>
      </c>
      <c r="M8" s="119">
        <f>M6-1.5</f>
        <v>29.160754999999998</v>
      </c>
    </row>
    <row r="9" spans="1:13" ht="23.25">
      <c r="A9" s="115" t="s">
        <v>17</v>
      </c>
      <c r="B9" s="116">
        <v>21.4656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24.966099999999997</v>
      </c>
      <c r="H9" s="116">
        <f t="shared" si="1"/>
        <v>1.747627</v>
      </c>
      <c r="I9" s="117">
        <f>G9+H9</f>
        <v>26.713727</v>
      </c>
      <c r="J9" s="116">
        <f t="shared" si="2"/>
        <v>2.0993205607476653</v>
      </c>
      <c r="K9" s="116">
        <f t="shared" si="3"/>
        <v>0.1469524392523366</v>
      </c>
      <c r="L9" s="121">
        <v>28.96</v>
      </c>
      <c r="M9" s="122"/>
    </row>
    <row r="10" spans="1:13" ht="23.25">
      <c r="A10" s="115" t="s">
        <v>25</v>
      </c>
      <c r="B10" s="116">
        <v>21.4038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24.929299999999998</v>
      </c>
      <c r="H10" s="116">
        <f t="shared" si="1"/>
        <v>1.745051</v>
      </c>
      <c r="I10" s="117">
        <f>+G10+H10</f>
        <v>26.674350999999998</v>
      </c>
      <c r="J10" s="116">
        <f t="shared" si="2"/>
        <v>0.4351859813084137</v>
      </c>
      <c r="K10" s="116">
        <f t="shared" si="3"/>
        <v>0.03046301869158896</v>
      </c>
      <c r="L10" s="118">
        <v>27.14</v>
      </c>
      <c r="M10" s="119">
        <f>I10+1.07</f>
        <v>27.744350999999998</v>
      </c>
    </row>
    <row r="11" spans="1:13" ht="23.25">
      <c r="A11" s="115" t="s">
        <v>57</v>
      </c>
      <c r="B11" s="123">
        <v>20.6418</v>
      </c>
      <c r="C11" s="116">
        <v>2.405</v>
      </c>
      <c r="D11" s="116">
        <v>0.2405</v>
      </c>
      <c r="E11" s="124">
        <f>G11-F11-D11-C11-B11</f>
        <v>-1.1319728971962668</v>
      </c>
      <c r="F11" s="116">
        <v>0.04</v>
      </c>
      <c r="G11" s="116">
        <f>I11-H11</f>
        <v>22.195327102803734</v>
      </c>
      <c r="H11" s="116">
        <f>I11-(I11/1.07)</f>
        <v>1.5536728971962646</v>
      </c>
      <c r="I11" s="117">
        <f>L11-K11-J11</f>
        <v>23.749</v>
      </c>
      <c r="J11" s="116">
        <v>1.3</v>
      </c>
      <c r="K11" s="116">
        <f t="shared" si="3"/>
        <v>0.09100000000000001</v>
      </c>
      <c r="L11" s="118">
        <f>L10-2</f>
        <v>25.14</v>
      </c>
      <c r="M11" s="122"/>
    </row>
    <row r="12" spans="1:13" ht="23.25">
      <c r="A12" s="115" t="s">
        <v>18</v>
      </c>
      <c r="B12" s="116">
        <v>20.9576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24.5931</v>
      </c>
      <c r="H12" s="116">
        <f t="shared" si="1"/>
        <v>1.7215170000000002</v>
      </c>
      <c r="I12" s="117">
        <f>+G12+H12</f>
        <v>26.314617</v>
      </c>
      <c r="J12" s="116">
        <f t="shared" si="2"/>
        <v>0.5938158878504681</v>
      </c>
      <c r="K12" s="116">
        <f t="shared" si="3"/>
        <v>0.04156711214953277</v>
      </c>
      <c r="L12" s="118">
        <v>26.95</v>
      </c>
      <c r="M12" s="122"/>
    </row>
    <row r="13" spans="1:13" ht="23.25">
      <c r="A13" s="115" t="s">
        <v>28</v>
      </c>
      <c r="B13" s="116">
        <v>14.3492</v>
      </c>
      <c r="C13" s="123">
        <v>0.7433</v>
      </c>
      <c r="D13" s="116">
        <v>0.0743</v>
      </c>
      <c r="E13" s="116">
        <f>0.06</f>
        <v>0.06</v>
      </c>
      <c r="F13" s="116">
        <v>0.04</v>
      </c>
      <c r="G13" s="116">
        <f>+B13+C13+D13+E13+F13</f>
        <v>15.266799999999998</v>
      </c>
      <c r="H13" s="116">
        <f t="shared" si="1"/>
        <v>1.068676</v>
      </c>
      <c r="I13" s="117">
        <f>G13+H13</f>
        <v>16.335476</v>
      </c>
      <c r="J13" s="116">
        <f t="shared" si="2"/>
        <v>1.1350691588785053</v>
      </c>
      <c r="K13" s="116">
        <f>+J13*0.07</f>
        <v>0.07945484112149538</v>
      </c>
      <c r="L13" s="121">
        <v>17.55</v>
      </c>
      <c r="M13" s="122"/>
    </row>
    <row r="14" spans="1:13" ht="23.25">
      <c r="A14" s="115" t="s">
        <v>29</v>
      </c>
      <c r="B14" s="116">
        <v>13.0783</v>
      </c>
      <c r="C14" s="123">
        <v>0.6889</v>
      </c>
      <c r="D14" s="116">
        <v>0.0689</v>
      </c>
      <c r="E14" s="116">
        <f>0.06</f>
        <v>0.06</v>
      </c>
      <c r="F14" s="116">
        <v>0.04</v>
      </c>
      <c r="G14" s="116">
        <f>+B14+C14+D14+E14+F14</f>
        <v>13.9361</v>
      </c>
      <c r="H14" s="116">
        <f t="shared" si="1"/>
        <v>0.975527</v>
      </c>
      <c r="I14" s="117">
        <f>G14+H14</f>
        <v>14.911627</v>
      </c>
      <c r="J14" s="116">
        <f t="shared" si="2"/>
        <v>1.662030841121497</v>
      </c>
      <c r="K14" s="116">
        <f>+J14*0.07</f>
        <v>0.1163421588785048</v>
      </c>
      <c r="L14" s="121">
        <v>16.69</v>
      </c>
      <c r="M14" s="122"/>
    </row>
    <row r="15" spans="1:13" ht="23.25">
      <c r="A15" s="115" t="s">
        <v>20</v>
      </c>
      <c r="B15" s="123">
        <v>12.0609</v>
      </c>
      <c r="C15" s="116">
        <v>2.17</v>
      </c>
      <c r="D15" s="116">
        <f t="shared" si="0"/>
        <v>0.217</v>
      </c>
      <c r="E15" s="116">
        <f>G15-B15-C15-D15</f>
        <v>-1.991000000000001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12.0609</v>
      </c>
      <c r="C16" s="116">
        <v>2.17</v>
      </c>
      <c r="D16" s="116">
        <f t="shared" si="0"/>
        <v>0.217</v>
      </c>
      <c r="E16" s="116">
        <f>G16-B16-C16-D16</f>
        <v>-1.991000000000001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12.0609</v>
      </c>
      <c r="C17" s="116">
        <v>2.17</v>
      </c>
      <c r="D17" s="116">
        <f t="shared" si="0"/>
        <v>0.217</v>
      </c>
      <c r="E17" s="116">
        <f>G17-B17-C17-D17</f>
        <v>-1.991000000000001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38.269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0.7634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2.9225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3.140625" style="0" customWidth="1"/>
    <col min="2" max="2" width="11.140625" style="0" customWidth="1"/>
    <col min="7" max="7" width="14.00390625" style="0" customWidth="1"/>
    <col min="10" max="10" width="13.140625" style="0" customWidth="1"/>
    <col min="13" max="13" width="10.14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75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20.6823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27.2758</v>
      </c>
      <c r="H6" s="116">
        <f aca="true" t="shared" si="1" ref="H6:H14">+G6*0.07</f>
        <v>1.9093060000000002</v>
      </c>
      <c r="I6" s="117">
        <f>+G6+H6</f>
        <v>29.185106</v>
      </c>
      <c r="J6" s="116">
        <f aca="true" t="shared" si="2" ref="J6:J14">(L6-I6)/1.07</f>
        <v>0.565321495327101</v>
      </c>
      <c r="K6" s="116">
        <f aca="true" t="shared" si="3" ref="K6:K12">(J6*0.07)</f>
        <v>0.03957250467289707</v>
      </c>
      <c r="L6" s="118">
        <v>29.79</v>
      </c>
      <c r="M6" s="119">
        <f>I6+1.4</f>
        <v>30.585106</v>
      </c>
    </row>
    <row r="7" spans="1:13" ht="23.25">
      <c r="A7" s="115" t="s">
        <v>16</v>
      </c>
      <c r="B7" s="116">
        <v>20.2005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26.594</v>
      </c>
      <c r="H7" s="116">
        <f t="shared" si="1"/>
        <v>1.8615800000000002</v>
      </c>
      <c r="I7" s="117">
        <f>+G7+H7</f>
        <v>28.45558</v>
      </c>
      <c r="J7" s="116">
        <f t="shared" si="2"/>
        <v>0.499457943925231</v>
      </c>
      <c r="K7" s="116">
        <f t="shared" si="3"/>
        <v>0.03496205607476618</v>
      </c>
      <c r="L7" s="118">
        <v>28.99</v>
      </c>
      <c r="M7" s="119">
        <f>I7+1.4</f>
        <v>29.85558</v>
      </c>
    </row>
    <row r="8" spans="1:13" ht="23.25">
      <c r="A8" s="115" t="s">
        <v>24</v>
      </c>
      <c r="B8" s="120">
        <v>21.1481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25.37225</v>
      </c>
      <c r="H8" s="116">
        <f>+G8*0.07</f>
        <v>1.7760575000000003</v>
      </c>
      <c r="I8" s="117">
        <f>+G8+H8</f>
        <v>27.1483075</v>
      </c>
      <c r="J8" s="116">
        <f t="shared" si="2"/>
        <v>1.067002336448596</v>
      </c>
      <c r="K8" s="116">
        <f t="shared" si="3"/>
        <v>0.07469016355140173</v>
      </c>
      <c r="L8" s="118">
        <v>28.29</v>
      </c>
      <c r="M8" s="119">
        <f>M6-1.5</f>
        <v>29.085106</v>
      </c>
    </row>
    <row r="9" spans="1:13" ht="23.25">
      <c r="A9" s="115" t="s">
        <v>17</v>
      </c>
      <c r="B9" s="116">
        <v>21.3259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24.8264</v>
      </c>
      <c r="H9" s="116">
        <f t="shared" si="1"/>
        <v>1.737848</v>
      </c>
      <c r="I9" s="117">
        <f>G9+H9</f>
        <v>26.564248</v>
      </c>
      <c r="J9" s="116">
        <f t="shared" si="2"/>
        <v>2.2390205607476648</v>
      </c>
      <c r="K9" s="116">
        <f t="shared" si="3"/>
        <v>0.15673143925233654</v>
      </c>
      <c r="L9" s="121">
        <v>28.96</v>
      </c>
      <c r="M9" s="122"/>
    </row>
    <row r="10" spans="1:13" ht="23.25">
      <c r="A10" s="115" t="s">
        <v>25</v>
      </c>
      <c r="B10" s="116">
        <v>21.8711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25.396599999999996</v>
      </c>
      <c r="H10" s="116">
        <f t="shared" si="1"/>
        <v>1.7777619999999998</v>
      </c>
      <c r="I10" s="117">
        <f>+G10+H10</f>
        <v>27.174361999999995</v>
      </c>
      <c r="J10" s="116">
        <f t="shared" si="2"/>
        <v>-0.0321140186915836</v>
      </c>
      <c r="K10" s="116">
        <f t="shared" si="3"/>
        <v>-0.002247981308410852</v>
      </c>
      <c r="L10" s="118">
        <v>27.14</v>
      </c>
      <c r="M10" s="119">
        <f>I10+1.07</f>
        <v>28.244361999999995</v>
      </c>
    </row>
    <row r="11" spans="1:13" ht="23.25">
      <c r="A11" s="115" t="s">
        <v>57</v>
      </c>
      <c r="B11" s="123">
        <v>20.9177</v>
      </c>
      <c r="C11" s="116">
        <v>2.405</v>
      </c>
      <c r="D11" s="116">
        <v>0.2405</v>
      </c>
      <c r="E11" s="124">
        <f>G11-F11-D11-C11-B11</f>
        <v>-1.4078728971962668</v>
      </c>
      <c r="F11" s="116">
        <v>0.04</v>
      </c>
      <c r="G11" s="116">
        <f>I11-H11</f>
        <v>22.195327102803734</v>
      </c>
      <c r="H11" s="116">
        <f>I11-(I11/1.07)</f>
        <v>1.5536728971962646</v>
      </c>
      <c r="I11" s="117">
        <f>L11-K11-J11</f>
        <v>23.749</v>
      </c>
      <c r="J11" s="116">
        <v>1.3</v>
      </c>
      <c r="K11" s="116">
        <f t="shared" si="3"/>
        <v>0.09100000000000001</v>
      </c>
      <c r="L11" s="118">
        <f>L10-2</f>
        <v>25.14</v>
      </c>
      <c r="M11" s="122"/>
    </row>
    <row r="12" spans="1:13" ht="23.25">
      <c r="A12" s="115" t="s">
        <v>18</v>
      </c>
      <c r="B12" s="116">
        <v>21.4222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25.0577</v>
      </c>
      <c r="H12" s="116">
        <f t="shared" si="1"/>
        <v>1.7540390000000001</v>
      </c>
      <c r="I12" s="117">
        <f>+G12+H12</f>
        <v>26.811739</v>
      </c>
      <c r="J12" s="116">
        <f t="shared" si="2"/>
        <v>0.12921588785046725</v>
      </c>
      <c r="K12" s="116">
        <f t="shared" si="3"/>
        <v>0.009045112149532708</v>
      </c>
      <c r="L12" s="118">
        <v>26.95</v>
      </c>
      <c r="M12" s="122"/>
    </row>
    <row r="13" spans="1:13" ht="23.25">
      <c r="A13" s="115" t="s">
        <v>28</v>
      </c>
      <c r="B13" s="116">
        <v>14.2941</v>
      </c>
      <c r="C13" s="123">
        <v>0.7433</v>
      </c>
      <c r="D13" s="116">
        <v>0.0743</v>
      </c>
      <c r="E13" s="116">
        <f>0.06</f>
        <v>0.06</v>
      </c>
      <c r="F13" s="116">
        <v>0.04</v>
      </c>
      <c r="G13" s="116">
        <f>+B13+C13+D13+E13+F13</f>
        <v>15.211699999999999</v>
      </c>
      <c r="H13" s="116">
        <f t="shared" si="1"/>
        <v>1.064819</v>
      </c>
      <c r="I13" s="117">
        <f>G13+H13</f>
        <v>16.276519</v>
      </c>
      <c r="J13" s="116">
        <f t="shared" si="2"/>
        <v>1.1901691588785048</v>
      </c>
      <c r="K13" s="116">
        <f>+J13*0.07</f>
        <v>0.08331184112149534</v>
      </c>
      <c r="L13" s="121">
        <v>17.55</v>
      </c>
      <c r="M13" s="122"/>
    </row>
    <row r="14" spans="1:13" ht="23.25">
      <c r="A14" s="115" t="s">
        <v>29</v>
      </c>
      <c r="B14" s="116">
        <v>13.0061</v>
      </c>
      <c r="C14" s="123">
        <v>0.6889</v>
      </c>
      <c r="D14" s="116">
        <v>0.0689</v>
      </c>
      <c r="E14" s="116">
        <f>0.06</f>
        <v>0.06</v>
      </c>
      <c r="F14" s="116">
        <v>0.04</v>
      </c>
      <c r="G14" s="116">
        <f>+B14+C14+D14+E14+F14</f>
        <v>13.8639</v>
      </c>
      <c r="H14" s="116">
        <f t="shared" si="1"/>
        <v>0.970473</v>
      </c>
      <c r="I14" s="117">
        <f>G14+H14</f>
        <v>14.834373</v>
      </c>
      <c r="J14" s="116">
        <f t="shared" si="2"/>
        <v>1.734230841121497</v>
      </c>
      <c r="K14" s="116">
        <f>+J14*0.07</f>
        <v>0.1213961588785048</v>
      </c>
      <c r="L14" s="121">
        <v>16.69</v>
      </c>
      <c r="M14" s="122"/>
    </row>
    <row r="15" spans="1:13" ht="23.25">
      <c r="A15" s="115" t="s">
        <v>20</v>
      </c>
      <c r="B15" s="123">
        <v>12.0609</v>
      </c>
      <c r="C15" s="116">
        <v>2.17</v>
      </c>
      <c r="D15" s="116">
        <f t="shared" si="0"/>
        <v>0.217</v>
      </c>
      <c r="E15" s="116">
        <f>G15-B15-C15-D15</f>
        <v>-1.991000000000001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12.0609</v>
      </c>
      <c r="C16" s="116">
        <v>2.17</v>
      </c>
      <c r="D16" s="116">
        <f t="shared" si="0"/>
        <v>0.217</v>
      </c>
      <c r="E16" s="116">
        <f>G16-B16-C16-D16</f>
        <v>-1.991000000000001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12.0609</v>
      </c>
      <c r="C17" s="116">
        <v>2.17</v>
      </c>
      <c r="D17" s="116">
        <f t="shared" si="0"/>
        <v>0.217</v>
      </c>
      <c r="E17" s="116">
        <f>G17-B17-C17-D17</f>
        <v>-1.991000000000001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38.523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0.5249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3.5902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1.28125" style="0" customWidth="1"/>
    <col min="2" max="2" width="12.140625" style="0" customWidth="1"/>
    <col min="7" max="7" width="14.00390625" style="0" customWidth="1"/>
    <col min="10" max="10" width="12.8515625" style="0" customWidth="1"/>
    <col min="12" max="12" width="10.00390625" style="0" customWidth="1"/>
    <col min="13" max="13" width="10.281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76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20.2257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26.8192</v>
      </c>
      <c r="H6" s="116">
        <f aca="true" t="shared" si="1" ref="H6:H14">+G6*0.07</f>
        <v>1.8773440000000001</v>
      </c>
      <c r="I6" s="117">
        <f>+G6+H6</f>
        <v>28.696544</v>
      </c>
      <c r="J6" s="116">
        <f aca="true" t="shared" si="2" ref="J6:J14">(L6-I6)/1.07</f>
        <v>1.0219214953271025</v>
      </c>
      <c r="K6" s="116">
        <f aca="true" t="shared" si="3" ref="K6:K12">(J6*0.07)</f>
        <v>0.07153450467289718</v>
      </c>
      <c r="L6" s="118">
        <v>29.79</v>
      </c>
      <c r="M6" s="119">
        <f>I6+1.4</f>
        <v>30.096543999999998</v>
      </c>
    </row>
    <row r="7" spans="1:13" ht="23.25">
      <c r="A7" s="115" t="s">
        <v>16</v>
      </c>
      <c r="B7" s="116">
        <v>19.7441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26.1376</v>
      </c>
      <c r="H7" s="116">
        <f t="shared" si="1"/>
        <v>1.8296320000000001</v>
      </c>
      <c r="I7" s="117">
        <f>+G7+H7</f>
        <v>27.967232</v>
      </c>
      <c r="J7" s="116">
        <f t="shared" si="2"/>
        <v>0.9558579439252328</v>
      </c>
      <c r="K7" s="116">
        <f t="shared" si="3"/>
        <v>0.0669100560747663</v>
      </c>
      <c r="L7" s="118">
        <v>28.99</v>
      </c>
      <c r="M7" s="119">
        <f>I7+1.4</f>
        <v>29.367231999999998</v>
      </c>
    </row>
    <row r="8" spans="1:13" ht="23.25">
      <c r="A8" s="115" t="s">
        <v>24</v>
      </c>
      <c r="B8" s="120">
        <v>20.7371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24.961250000000003</v>
      </c>
      <c r="H8" s="116">
        <f>+G8*0.07</f>
        <v>1.7472875000000003</v>
      </c>
      <c r="I8" s="117">
        <f>+G8+H8</f>
        <v>26.708537500000002</v>
      </c>
      <c r="J8" s="116">
        <f t="shared" si="2"/>
        <v>1.4780023364485952</v>
      </c>
      <c r="K8" s="116">
        <f t="shared" si="3"/>
        <v>0.10346016355140168</v>
      </c>
      <c r="L8" s="118">
        <v>28.29</v>
      </c>
      <c r="M8" s="119">
        <f>M6-1.5</f>
        <v>28.596543999999998</v>
      </c>
    </row>
    <row r="9" spans="1:13" ht="23.25">
      <c r="A9" s="115" t="s">
        <v>17</v>
      </c>
      <c r="B9" s="116">
        <v>21.0828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24.583299999999998</v>
      </c>
      <c r="H9" s="116">
        <f t="shared" si="1"/>
        <v>1.720831</v>
      </c>
      <c r="I9" s="117">
        <f>G9+H9</f>
        <v>26.304130999999998</v>
      </c>
      <c r="J9" s="116">
        <f t="shared" si="2"/>
        <v>2.4821205607476657</v>
      </c>
      <c r="K9" s="116">
        <f t="shared" si="3"/>
        <v>0.17374843925233663</v>
      </c>
      <c r="L9" s="121">
        <v>28.96</v>
      </c>
      <c r="M9" s="122"/>
    </row>
    <row r="10" spans="1:13" ht="23.25">
      <c r="A10" s="115" t="s">
        <v>25</v>
      </c>
      <c r="B10" s="116">
        <v>21.62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25.1455</v>
      </c>
      <c r="H10" s="116">
        <f t="shared" si="1"/>
        <v>1.760185</v>
      </c>
      <c r="I10" s="117">
        <f>+G10+H10</f>
        <v>26.905685</v>
      </c>
      <c r="J10" s="116">
        <f t="shared" si="2"/>
        <v>0.21898598130841332</v>
      </c>
      <c r="K10" s="116">
        <f t="shared" si="3"/>
        <v>0.015329018691588934</v>
      </c>
      <c r="L10" s="118">
        <v>27.14</v>
      </c>
      <c r="M10" s="119">
        <f>I10+1.07</f>
        <v>27.975685</v>
      </c>
    </row>
    <row r="11" spans="1:13" ht="23.25">
      <c r="A11" s="115" t="s">
        <v>57</v>
      </c>
      <c r="B11" s="123">
        <v>21.1569</v>
      </c>
      <c r="C11" s="116">
        <v>2.405</v>
      </c>
      <c r="D11" s="116">
        <v>0.2405</v>
      </c>
      <c r="E11" s="124">
        <f>G11-F11-D11-C11-B11</f>
        <v>-1.6470728971962671</v>
      </c>
      <c r="F11" s="116">
        <v>0.04</v>
      </c>
      <c r="G11" s="116">
        <f>I11-H11</f>
        <v>22.195327102803734</v>
      </c>
      <c r="H11" s="116">
        <f>I11-(I11/1.07)</f>
        <v>1.5536728971962646</v>
      </c>
      <c r="I11" s="117">
        <f>L11-K11-J11</f>
        <v>23.749</v>
      </c>
      <c r="J11" s="116">
        <v>1.3</v>
      </c>
      <c r="K11" s="116">
        <f t="shared" si="3"/>
        <v>0.09100000000000001</v>
      </c>
      <c r="L11" s="118">
        <f>L10-2</f>
        <v>25.14</v>
      </c>
      <c r="M11" s="122"/>
    </row>
    <row r="12" spans="1:13" ht="23.25">
      <c r="A12" s="115" t="s">
        <v>18</v>
      </c>
      <c r="B12" s="116">
        <v>21.1709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24.8064</v>
      </c>
      <c r="H12" s="116">
        <f t="shared" si="1"/>
        <v>1.7364480000000002</v>
      </c>
      <c r="I12" s="117">
        <f>+G12+H12</f>
        <v>26.542848</v>
      </c>
      <c r="J12" s="116">
        <f t="shared" si="2"/>
        <v>0.38051588785046725</v>
      </c>
      <c r="K12" s="116">
        <f t="shared" si="3"/>
        <v>0.02663611214953271</v>
      </c>
      <c r="L12" s="118">
        <v>26.95</v>
      </c>
      <c r="M12" s="122"/>
    </row>
    <row r="13" spans="1:13" ht="23.25">
      <c r="A13" s="115" t="s">
        <v>28</v>
      </c>
      <c r="B13" s="116">
        <v>14.0958</v>
      </c>
      <c r="C13" s="123">
        <v>0.7397</v>
      </c>
      <c r="D13" s="116">
        <v>0.074</v>
      </c>
      <c r="E13" s="116">
        <f>0.06</f>
        <v>0.06</v>
      </c>
      <c r="F13" s="116">
        <v>0.04</v>
      </c>
      <c r="G13" s="116">
        <f>+B13+C13+D13+E13+F13</f>
        <v>15.0095</v>
      </c>
      <c r="H13" s="116">
        <f t="shared" si="1"/>
        <v>1.050665</v>
      </c>
      <c r="I13" s="117">
        <f>G13+H13</f>
        <v>16.060164999999998</v>
      </c>
      <c r="J13" s="116">
        <f t="shared" si="2"/>
        <v>1.3923691588785072</v>
      </c>
      <c r="K13" s="116">
        <f>+J13*0.07</f>
        <v>0.09746584112149552</v>
      </c>
      <c r="L13" s="121">
        <v>17.55</v>
      </c>
      <c r="M13" s="122"/>
    </row>
    <row r="14" spans="1:13" ht="23.25">
      <c r="A14" s="115" t="s">
        <v>29</v>
      </c>
      <c r="B14" s="116">
        <v>12.8063</v>
      </c>
      <c r="C14" s="123">
        <v>0.6873</v>
      </c>
      <c r="D14" s="116">
        <v>0.0687</v>
      </c>
      <c r="E14" s="116">
        <f>0.06</f>
        <v>0.06</v>
      </c>
      <c r="F14" s="116">
        <v>0.04</v>
      </c>
      <c r="G14" s="116">
        <f>+B14+C14+D14+E14+F14</f>
        <v>13.6623</v>
      </c>
      <c r="H14" s="116">
        <f t="shared" si="1"/>
        <v>0.9563610000000001</v>
      </c>
      <c r="I14" s="117">
        <f>G14+H14</f>
        <v>14.618661</v>
      </c>
      <c r="J14" s="116">
        <f t="shared" si="2"/>
        <v>1.9358308411214968</v>
      </c>
      <c r="K14" s="116">
        <f>+J14*0.07</f>
        <v>0.1355081588785048</v>
      </c>
      <c r="L14" s="121">
        <v>16.69</v>
      </c>
      <c r="M14" s="122"/>
    </row>
    <row r="15" spans="1:13" ht="23.25">
      <c r="A15" s="115" t="s">
        <v>20</v>
      </c>
      <c r="B15" s="123">
        <v>12.0912</v>
      </c>
      <c r="C15" s="116">
        <v>2.17</v>
      </c>
      <c r="D15" s="116">
        <f t="shared" si="0"/>
        <v>0.217</v>
      </c>
      <c r="E15" s="116">
        <f>G15-B15-C15-D15</f>
        <v>-2.0213000000000014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12.0912</v>
      </c>
      <c r="C16" s="116">
        <v>2.17</v>
      </c>
      <c r="D16" s="116">
        <f t="shared" si="0"/>
        <v>0.217</v>
      </c>
      <c r="E16" s="116">
        <f>G16-B16-C16-D16</f>
        <v>-2.0213000000000014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12.0912</v>
      </c>
      <c r="C17" s="116">
        <v>2.17</v>
      </c>
      <c r="D17" s="116">
        <f t="shared" si="0"/>
        <v>0.217</v>
      </c>
      <c r="E17" s="116">
        <f>G17-B17-C17-D17</f>
        <v>-2.0213000000000014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38.523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0.7964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3.5202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3.57421875" style="0" customWidth="1"/>
    <col min="2" max="2" width="11.421875" style="0" customWidth="1"/>
    <col min="7" max="7" width="14.00390625" style="0" customWidth="1"/>
    <col min="10" max="10" width="13.00390625" style="0" customWidth="1"/>
    <col min="13" max="13" width="10.574218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77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20.3054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26.898899999999998</v>
      </c>
      <c r="H6" s="116">
        <f aca="true" t="shared" si="1" ref="H6:H14">+G6*0.07</f>
        <v>1.882923</v>
      </c>
      <c r="I6" s="117">
        <f>+G6+H6</f>
        <v>28.781822999999996</v>
      </c>
      <c r="J6" s="116">
        <f aca="true" t="shared" si="2" ref="J6:J14">(L6-I6)/1.07</f>
        <v>0.942221495327106</v>
      </c>
      <c r="K6" s="116">
        <f aca="true" t="shared" si="3" ref="K6:K12">(J6*0.07)</f>
        <v>0.06595550467289743</v>
      </c>
      <c r="L6" s="118">
        <v>29.79</v>
      </c>
      <c r="M6" s="119">
        <f>I6+1.4</f>
        <v>30.181822999999994</v>
      </c>
    </row>
    <row r="7" spans="1:13" ht="23.25">
      <c r="A7" s="115" t="s">
        <v>16</v>
      </c>
      <c r="B7" s="116">
        <v>19.8228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26.2163</v>
      </c>
      <c r="H7" s="116">
        <f t="shared" si="1"/>
        <v>1.8351410000000001</v>
      </c>
      <c r="I7" s="117">
        <f>+G7+H7</f>
        <v>28.051441</v>
      </c>
      <c r="J7" s="116">
        <f t="shared" si="2"/>
        <v>0.8771579439252316</v>
      </c>
      <c r="K7" s="116">
        <f t="shared" si="3"/>
        <v>0.061401056074766217</v>
      </c>
      <c r="L7" s="118">
        <v>28.99</v>
      </c>
      <c r="M7" s="119">
        <f>I7+1.4</f>
        <v>29.451441</v>
      </c>
    </row>
    <row r="8" spans="1:13" ht="23.25">
      <c r="A8" s="115" t="s">
        <v>24</v>
      </c>
      <c r="B8" s="120">
        <v>20.8089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25.033050000000003</v>
      </c>
      <c r="H8" s="116">
        <f>+G8*0.07</f>
        <v>1.7523135000000003</v>
      </c>
      <c r="I8" s="117">
        <f>+G8+H8</f>
        <v>26.785363500000003</v>
      </c>
      <c r="J8" s="116">
        <f t="shared" si="2"/>
        <v>1.406202336448595</v>
      </c>
      <c r="K8" s="116">
        <f t="shared" si="3"/>
        <v>0.09843416355140165</v>
      </c>
      <c r="L8" s="118">
        <v>28.29</v>
      </c>
      <c r="M8" s="119">
        <f>M6-1.5</f>
        <v>28.681822999999994</v>
      </c>
    </row>
    <row r="9" spans="1:13" ht="23.25">
      <c r="A9" s="115" t="s">
        <v>17</v>
      </c>
      <c r="B9" s="116">
        <v>21.0963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24.596799999999998</v>
      </c>
      <c r="H9" s="116">
        <f t="shared" si="1"/>
        <v>1.721776</v>
      </c>
      <c r="I9" s="117">
        <f>G9+H9</f>
        <v>26.318575999999997</v>
      </c>
      <c r="J9" s="116">
        <f t="shared" si="2"/>
        <v>2.4686205607476674</v>
      </c>
      <c r="K9" s="116">
        <f t="shared" si="3"/>
        <v>0.17280343925233674</v>
      </c>
      <c r="L9" s="121">
        <v>28.96</v>
      </c>
      <c r="M9" s="122"/>
    </row>
    <row r="10" spans="1:13" ht="23.25">
      <c r="A10" s="115" t="s">
        <v>25</v>
      </c>
      <c r="B10" s="116">
        <v>21.7537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25.279199999999996</v>
      </c>
      <c r="H10" s="116">
        <f t="shared" si="1"/>
        <v>1.7695439999999998</v>
      </c>
      <c r="I10" s="117">
        <f>+G10+H10</f>
        <v>27.048743999999996</v>
      </c>
      <c r="J10" s="116">
        <f t="shared" si="2"/>
        <v>0.459117757009349</v>
      </c>
      <c r="K10" s="116">
        <f t="shared" si="3"/>
        <v>0.03213824299065443</v>
      </c>
      <c r="L10" s="118">
        <v>27.54</v>
      </c>
      <c r="M10" s="119">
        <f>I10+1.07</f>
        <v>28.118743999999996</v>
      </c>
    </row>
    <row r="11" spans="1:13" ht="23.25">
      <c r="A11" s="115" t="s">
        <v>57</v>
      </c>
      <c r="B11" s="123">
        <v>21.2346</v>
      </c>
      <c r="C11" s="116">
        <v>2.405</v>
      </c>
      <c r="D11" s="116">
        <v>0.2405</v>
      </c>
      <c r="E11" s="124">
        <f>G11-F11-D11-C11-B11</f>
        <v>-1.3509411214953317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3"/>
        <v>0.09100000000000001</v>
      </c>
      <c r="L11" s="118">
        <f>L10-2</f>
        <v>25.54</v>
      </c>
      <c r="M11" s="122"/>
    </row>
    <row r="12" spans="1:13" ht="23.25">
      <c r="A12" s="115" t="s">
        <v>18</v>
      </c>
      <c r="B12" s="116">
        <v>21.3038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24.9393</v>
      </c>
      <c r="H12" s="116">
        <f t="shared" si="1"/>
        <v>1.745751</v>
      </c>
      <c r="I12" s="117">
        <f>+G12+H12</f>
        <v>26.685050999999998</v>
      </c>
      <c r="J12" s="116">
        <f t="shared" si="2"/>
        <v>0.6214476635514051</v>
      </c>
      <c r="K12" s="116">
        <f t="shared" si="3"/>
        <v>0.04350133644859836</v>
      </c>
      <c r="L12" s="118">
        <v>27.35</v>
      </c>
      <c r="M12" s="122"/>
    </row>
    <row r="13" spans="1:13" ht="23.25">
      <c r="A13" s="115" t="s">
        <v>28</v>
      </c>
      <c r="B13" s="116">
        <v>14.166</v>
      </c>
      <c r="C13" s="123">
        <v>0.7397</v>
      </c>
      <c r="D13" s="116">
        <v>0.074</v>
      </c>
      <c r="E13" s="116">
        <f>0.06</f>
        <v>0.06</v>
      </c>
      <c r="F13" s="116">
        <v>0.04</v>
      </c>
      <c r="G13" s="116">
        <f>+B13+C13+D13+E13+F13</f>
        <v>15.079699999999999</v>
      </c>
      <c r="H13" s="116">
        <f t="shared" si="1"/>
        <v>1.055579</v>
      </c>
      <c r="I13" s="117">
        <f>G13+H13</f>
        <v>16.135279</v>
      </c>
      <c r="J13" s="116">
        <f t="shared" si="2"/>
        <v>1.3221691588785047</v>
      </c>
      <c r="K13" s="116">
        <f>+J13*0.07</f>
        <v>0.09255184112149534</v>
      </c>
      <c r="L13" s="121">
        <v>17.55</v>
      </c>
      <c r="M13" s="122"/>
    </row>
    <row r="14" spans="1:13" ht="23.25">
      <c r="A14" s="115" t="s">
        <v>29</v>
      </c>
      <c r="B14" s="116">
        <v>12.8674</v>
      </c>
      <c r="C14" s="123">
        <v>0.6873</v>
      </c>
      <c r="D14" s="116">
        <v>0.0687</v>
      </c>
      <c r="E14" s="116">
        <f>0.06</f>
        <v>0.06</v>
      </c>
      <c r="F14" s="116">
        <v>0.04</v>
      </c>
      <c r="G14" s="116">
        <f>+B14+C14+D14+E14+F14</f>
        <v>13.7234</v>
      </c>
      <c r="H14" s="116">
        <f t="shared" si="1"/>
        <v>0.9606380000000001</v>
      </c>
      <c r="I14" s="117">
        <f>G14+H14</f>
        <v>14.684038</v>
      </c>
      <c r="J14" s="116">
        <f t="shared" si="2"/>
        <v>1.8747308411214971</v>
      </c>
      <c r="K14" s="116">
        <f>+J14*0.07</f>
        <v>0.1312311588785048</v>
      </c>
      <c r="L14" s="121">
        <v>16.69</v>
      </c>
      <c r="M14" s="122"/>
    </row>
    <row r="15" spans="1:13" ht="23.25">
      <c r="A15" s="115" t="s">
        <v>20</v>
      </c>
      <c r="B15" s="123">
        <v>12.0912</v>
      </c>
      <c r="C15" s="116">
        <v>2.17</v>
      </c>
      <c r="D15" s="116">
        <f t="shared" si="0"/>
        <v>0.217</v>
      </c>
      <c r="E15" s="116">
        <f>G15-B15-C15-D15</f>
        <v>-2.0213000000000014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12.0912</v>
      </c>
      <c r="C16" s="116">
        <v>2.17</v>
      </c>
      <c r="D16" s="116">
        <f t="shared" si="0"/>
        <v>0.217</v>
      </c>
      <c r="E16" s="116">
        <f>G16-B16-C16-D16</f>
        <v>-2.0213000000000014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12.0912</v>
      </c>
      <c r="C17" s="116">
        <v>2.17</v>
      </c>
      <c r="D17" s="116">
        <f t="shared" si="0"/>
        <v>0.217</v>
      </c>
      <c r="E17" s="116">
        <f>G17-B17-C17-D17</f>
        <v>-2.0213000000000014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38.5961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0.9051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3.48951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3.00390625" style="0" customWidth="1"/>
    <col min="2" max="2" width="10.8515625" style="0" customWidth="1"/>
    <col min="7" max="7" width="13.7109375" style="0" customWidth="1"/>
    <col min="10" max="10" width="12.7109375" style="0" customWidth="1"/>
    <col min="13" max="13" width="10.14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78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20.0996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26.693099999999998</v>
      </c>
      <c r="H6" s="116">
        <f aca="true" t="shared" si="1" ref="H6:H14">+G6*0.07</f>
        <v>1.868517</v>
      </c>
      <c r="I6" s="117">
        <f>+G6+H6</f>
        <v>28.561617</v>
      </c>
      <c r="J6" s="116">
        <f aca="true" t="shared" si="2" ref="J6:J14">(L6-I6)/1.07</f>
        <v>1.1480214953271035</v>
      </c>
      <c r="K6" s="116">
        <f aca="true" t="shared" si="3" ref="K6:K12">(J6*0.07)</f>
        <v>0.08036150467289725</v>
      </c>
      <c r="L6" s="118">
        <v>29.79</v>
      </c>
      <c r="M6" s="119">
        <f>I6+1.4</f>
        <v>29.961616999999997</v>
      </c>
    </row>
    <row r="7" spans="1:13" ht="23.25">
      <c r="A7" s="115" t="s">
        <v>16</v>
      </c>
      <c r="B7" s="116">
        <v>19.6184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26.0119</v>
      </c>
      <c r="H7" s="116">
        <f t="shared" si="1"/>
        <v>1.8208330000000001</v>
      </c>
      <c r="I7" s="117">
        <f>+G7+H7</f>
        <v>27.832733</v>
      </c>
      <c r="J7" s="116">
        <f t="shared" si="2"/>
        <v>1.0815579439252312</v>
      </c>
      <c r="K7" s="116">
        <f t="shared" si="3"/>
        <v>0.07570905607476619</v>
      </c>
      <c r="L7" s="118">
        <v>28.99</v>
      </c>
      <c r="M7" s="119">
        <f>I7+1.4</f>
        <v>29.232733</v>
      </c>
    </row>
    <row r="8" spans="1:13" ht="23.25">
      <c r="A8" s="115" t="s">
        <v>24</v>
      </c>
      <c r="B8" s="120">
        <v>20.6236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24.84775</v>
      </c>
      <c r="H8" s="116">
        <f>+G8*0.07</f>
        <v>1.7393425000000002</v>
      </c>
      <c r="I8" s="117">
        <f>+G8+H8</f>
        <v>26.5870925</v>
      </c>
      <c r="J8" s="116">
        <f t="shared" si="2"/>
        <v>1.5915023364485965</v>
      </c>
      <c r="K8" s="116">
        <f t="shared" si="3"/>
        <v>0.11140516355140177</v>
      </c>
      <c r="L8" s="118">
        <v>28.29</v>
      </c>
      <c r="M8" s="119">
        <f>M6-1.5</f>
        <v>28.461616999999997</v>
      </c>
    </row>
    <row r="9" spans="1:13" ht="23.25">
      <c r="A9" s="115" t="s">
        <v>17</v>
      </c>
      <c r="B9" s="116">
        <v>20.9992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24.499699999999997</v>
      </c>
      <c r="H9" s="116">
        <f t="shared" si="1"/>
        <v>1.714979</v>
      </c>
      <c r="I9" s="117">
        <f>G9+H9</f>
        <v>26.214678999999997</v>
      </c>
      <c r="J9" s="116">
        <f t="shared" si="2"/>
        <v>2.565720560747667</v>
      </c>
      <c r="K9" s="116">
        <f t="shared" si="3"/>
        <v>0.1796004392523367</v>
      </c>
      <c r="L9" s="121">
        <v>28.96</v>
      </c>
      <c r="M9" s="122"/>
    </row>
    <row r="10" spans="1:13" ht="23.25">
      <c r="A10" s="115" t="s">
        <v>25</v>
      </c>
      <c r="B10" s="116">
        <v>21.8773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25.4028</v>
      </c>
      <c r="H10" s="116">
        <f t="shared" si="1"/>
        <v>1.778196</v>
      </c>
      <c r="I10" s="117">
        <f>+G10+H10</f>
        <v>27.180996</v>
      </c>
      <c r="J10" s="116">
        <f t="shared" si="2"/>
        <v>0.3355177570093446</v>
      </c>
      <c r="K10" s="116">
        <f t="shared" si="3"/>
        <v>0.023486242990654126</v>
      </c>
      <c r="L10" s="118">
        <v>27.54</v>
      </c>
      <c r="M10" s="119">
        <f>I10+1.07</f>
        <v>28.250996</v>
      </c>
    </row>
    <row r="11" spans="1:13" ht="23.25">
      <c r="A11" s="115" t="s">
        <v>57</v>
      </c>
      <c r="B11" s="123">
        <v>21.0708</v>
      </c>
      <c r="C11" s="116">
        <v>2.405</v>
      </c>
      <c r="D11" s="116">
        <v>0.2405</v>
      </c>
      <c r="E11" s="124">
        <f>G11-F11-D11-C11-B11</f>
        <v>-1.1871411214953298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3"/>
        <v>0.09100000000000001</v>
      </c>
      <c r="L11" s="118">
        <f>L10-2</f>
        <v>25.54</v>
      </c>
      <c r="M11" s="122"/>
    </row>
    <row r="12" spans="1:13" ht="23.25">
      <c r="A12" s="115" t="s">
        <v>18</v>
      </c>
      <c r="B12" s="116">
        <v>21.4288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25.0643</v>
      </c>
      <c r="H12" s="116">
        <f t="shared" si="1"/>
        <v>1.754501</v>
      </c>
      <c r="I12" s="117">
        <f>+G12+H12</f>
        <v>26.818801</v>
      </c>
      <c r="J12" s="116">
        <f t="shared" si="2"/>
        <v>0.49644766355140263</v>
      </c>
      <c r="K12" s="116">
        <f t="shared" si="3"/>
        <v>0.03475133644859819</v>
      </c>
      <c r="L12" s="118">
        <v>27.35</v>
      </c>
      <c r="M12" s="122"/>
    </row>
    <row r="13" spans="1:13" ht="23.25">
      <c r="A13" s="115" t="s">
        <v>28</v>
      </c>
      <c r="B13" s="116">
        <v>14.1914</v>
      </c>
      <c r="C13" s="123">
        <v>0.7381</v>
      </c>
      <c r="D13" s="116">
        <v>0.0738</v>
      </c>
      <c r="E13" s="116">
        <f>0.06</f>
        <v>0.06</v>
      </c>
      <c r="F13" s="116">
        <v>0.04</v>
      </c>
      <c r="G13" s="116">
        <f>+B13+C13+D13+E13+F13</f>
        <v>15.103299999999999</v>
      </c>
      <c r="H13" s="116">
        <f t="shared" si="1"/>
        <v>1.057231</v>
      </c>
      <c r="I13" s="117">
        <f>G13+H13</f>
        <v>16.160531</v>
      </c>
      <c r="J13" s="116">
        <f t="shared" si="2"/>
        <v>1.2985691588785062</v>
      </c>
      <c r="K13" s="116">
        <f>+J13*0.07</f>
        <v>0.09089984112149545</v>
      </c>
      <c r="L13" s="121">
        <v>17.55</v>
      </c>
      <c r="M13" s="122"/>
    </row>
    <row r="14" spans="1:13" ht="23.25">
      <c r="A14" s="115" t="s">
        <v>29</v>
      </c>
      <c r="B14" s="116">
        <v>12.8726</v>
      </c>
      <c r="C14" s="123">
        <v>0.6879</v>
      </c>
      <c r="D14" s="116">
        <v>0.0688</v>
      </c>
      <c r="E14" s="116">
        <f>0.06</f>
        <v>0.06</v>
      </c>
      <c r="F14" s="116">
        <v>0.04</v>
      </c>
      <c r="G14" s="116">
        <f>+B14+C14+D14+E14+F14</f>
        <v>13.7293</v>
      </c>
      <c r="H14" s="116">
        <f t="shared" si="1"/>
        <v>0.9610510000000001</v>
      </c>
      <c r="I14" s="117">
        <f>G14+H14</f>
        <v>14.690351</v>
      </c>
      <c r="J14" s="116">
        <f t="shared" si="2"/>
        <v>1.8688308411214967</v>
      </c>
      <c r="K14" s="116">
        <f>+J14*0.07</f>
        <v>0.1308181588785048</v>
      </c>
      <c r="L14" s="121">
        <v>16.69</v>
      </c>
      <c r="M14" s="122"/>
    </row>
    <row r="15" spans="1:13" ht="23.25">
      <c r="A15" s="115" t="s">
        <v>20</v>
      </c>
      <c r="B15" s="123">
        <v>12.0912</v>
      </c>
      <c r="C15" s="116">
        <v>2.17</v>
      </c>
      <c r="D15" s="116">
        <f t="shared" si="0"/>
        <v>0.217</v>
      </c>
      <c r="E15" s="116">
        <f>G15-B15-C15-D15</f>
        <v>-2.0213000000000014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12.0912</v>
      </c>
      <c r="C16" s="116">
        <v>2.17</v>
      </c>
      <c r="D16" s="116">
        <f t="shared" si="0"/>
        <v>0.217</v>
      </c>
      <c r="E16" s="116">
        <f>G16-B16-C16-D16</f>
        <v>-2.0213000000000014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12.0912</v>
      </c>
      <c r="C17" s="116">
        <v>2.17</v>
      </c>
      <c r="D17" s="116">
        <f t="shared" si="0"/>
        <v>0.217</v>
      </c>
      <c r="E17" s="116">
        <f>G17-B17-C17-D17</f>
        <v>-2.0213000000000014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38.4848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0.8766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3.5519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L13" sqref="L13"/>
    </sheetView>
  </sheetViews>
  <sheetFormatPr defaultColWidth="9.140625" defaultRowHeight="12.75"/>
  <cols>
    <col min="1" max="1" width="20.57421875" style="0" customWidth="1"/>
    <col min="2" max="2" width="10.7109375" style="0" customWidth="1"/>
    <col min="7" max="7" width="13.28125" style="0" customWidth="1"/>
    <col min="10" max="10" width="13.28125" style="0" customWidth="1"/>
    <col min="13" max="13" width="10.4218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79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19.8337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26.4272</v>
      </c>
      <c r="H6" s="116">
        <f aca="true" t="shared" si="1" ref="H6:H14">+G6*0.07</f>
        <v>1.8499040000000002</v>
      </c>
      <c r="I6" s="117">
        <f>+G6+H6</f>
        <v>28.277103999999998</v>
      </c>
      <c r="J6" s="116">
        <f aca="true" t="shared" si="2" ref="J6:J14">(L6-I6)/1.07</f>
        <v>1.413921495327104</v>
      </c>
      <c r="K6" s="116">
        <f aca="true" t="shared" si="3" ref="K6:K12">(J6*0.07)</f>
        <v>0.09897450467289728</v>
      </c>
      <c r="L6" s="118">
        <v>29.79</v>
      </c>
      <c r="M6" s="119">
        <f>I6+1.4</f>
        <v>29.677103999999996</v>
      </c>
    </row>
    <row r="7" spans="1:13" ht="23.25">
      <c r="A7" s="115" t="s">
        <v>16</v>
      </c>
      <c r="B7" s="116">
        <v>19.3535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25.747</v>
      </c>
      <c r="H7" s="116">
        <f t="shared" si="1"/>
        <v>1.8022900000000002</v>
      </c>
      <c r="I7" s="117">
        <f>+G7+H7</f>
        <v>27.54929</v>
      </c>
      <c r="J7" s="116">
        <f t="shared" si="2"/>
        <v>1.3464579439252329</v>
      </c>
      <c r="K7" s="116">
        <f t="shared" si="3"/>
        <v>0.0942520560747663</v>
      </c>
      <c r="L7" s="118">
        <v>28.99</v>
      </c>
      <c r="M7" s="119">
        <f>I7+1.4</f>
        <v>28.949289999999998</v>
      </c>
    </row>
    <row r="8" spans="1:13" ht="23.25">
      <c r="A8" s="115" t="s">
        <v>24</v>
      </c>
      <c r="B8" s="120">
        <v>20.3843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24.60845</v>
      </c>
      <c r="H8" s="116">
        <f>+G8*0.07</f>
        <v>1.7225915000000003</v>
      </c>
      <c r="I8" s="117">
        <f>+G8+H8</f>
        <v>26.3310415</v>
      </c>
      <c r="J8" s="116">
        <f t="shared" si="2"/>
        <v>1.830802336448596</v>
      </c>
      <c r="K8" s="116">
        <f t="shared" si="3"/>
        <v>0.12815616355140172</v>
      </c>
      <c r="L8" s="118">
        <v>28.29</v>
      </c>
      <c r="M8" s="119">
        <f>M6-1.5</f>
        <v>28.177103999999996</v>
      </c>
    </row>
    <row r="9" spans="1:13" ht="23.25">
      <c r="A9" s="115" t="s">
        <v>17</v>
      </c>
      <c r="B9" s="116">
        <v>20.7705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24.270999999999997</v>
      </c>
      <c r="H9" s="116">
        <f t="shared" si="1"/>
        <v>1.6989699999999999</v>
      </c>
      <c r="I9" s="117">
        <f>G9+H9</f>
        <v>25.969969999999996</v>
      </c>
      <c r="J9" s="116">
        <f t="shared" si="2"/>
        <v>2.7944205607476675</v>
      </c>
      <c r="K9" s="116">
        <f t="shared" si="3"/>
        <v>0.19560943925233676</v>
      </c>
      <c r="L9" s="121">
        <v>28.96</v>
      </c>
      <c r="M9" s="122"/>
    </row>
    <row r="10" spans="1:13" ht="23.25">
      <c r="A10" s="115" t="s">
        <v>25</v>
      </c>
      <c r="B10" s="116">
        <v>21.6575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25.182999999999996</v>
      </c>
      <c r="H10" s="116">
        <f t="shared" si="1"/>
        <v>1.76281</v>
      </c>
      <c r="I10" s="117">
        <f>+G10+H10</f>
        <v>26.945809999999994</v>
      </c>
      <c r="J10" s="116">
        <f t="shared" si="2"/>
        <v>0.5553177570093502</v>
      </c>
      <c r="K10" s="116">
        <f t="shared" si="3"/>
        <v>0.03887224299065451</v>
      </c>
      <c r="L10" s="118">
        <v>27.54</v>
      </c>
      <c r="M10" s="119">
        <f>I10+1.07</f>
        <v>28.015809999999995</v>
      </c>
    </row>
    <row r="11" spans="1:13" ht="23.25">
      <c r="A11" s="115" t="s">
        <v>57</v>
      </c>
      <c r="B11" s="123">
        <v>21.1275</v>
      </c>
      <c r="C11" s="116">
        <v>2.405</v>
      </c>
      <c r="D11" s="116">
        <v>0.2405</v>
      </c>
      <c r="E11" s="124">
        <f>G11-F11-D11-C11-B11</f>
        <v>-1.2438411214953327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3"/>
        <v>0.09100000000000001</v>
      </c>
      <c r="L11" s="118">
        <f>L10-2</f>
        <v>25.54</v>
      </c>
      <c r="M11" s="122"/>
    </row>
    <row r="12" spans="1:13" ht="23.25">
      <c r="A12" s="115" t="s">
        <v>18</v>
      </c>
      <c r="B12" s="116">
        <v>21.2098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24.8453</v>
      </c>
      <c r="H12" s="116">
        <f t="shared" si="1"/>
        <v>1.7391710000000002</v>
      </c>
      <c r="I12" s="117">
        <f>+G12+H12</f>
        <v>26.584471</v>
      </c>
      <c r="J12" s="116">
        <f t="shared" si="2"/>
        <v>0.7154476635514025</v>
      </c>
      <c r="K12" s="116">
        <f t="shared" si="3"/>
        <v>0.050081336448598184</v>
      </c>
      <c r="L12" s="118">
        <v>27.35</v>
      </c>
      <c r="M12" s="122"/>
    </row>
    <row r="13" spans="1:13" ht="23.25">
      <c r="A13" s="115" t="s">
        <v>28</v>
      </c>
      <c r="B13" s="116">
        <v>14.05</v>
      </c>
      <c r="C13" s="123">
        <v>0.7381</v>
      </c>
      <c r="D13" s="116">
        <v>0.0738</v>
      </c>
      <c r="E13" s="116">
        <f>0.06</f>
        <v>0.06</v>
      </c>
      <c r="F13" s="116">
        <v>0.04</v>
      </c>
      <c r="G13" s="116">
        <f>+B13+C13+D13+E13+F13</f>
        <v>14.9619</v>
      </c>
      <c r="H13" s="116">
        <f t="shared" si="1"/>
        <v>1.047333</v>
      </c>
      <c r="I13" s="117">
        <f>G13+H13</f>
        <v>16.009233000000002</v>
      </c>
      <c r="J13" s="116">
        <f t="shared" si="2"/>
        <v>1.4399691588785035</v>
      </c>
      <c r="K13" s="116">
        <f>+J13*0.07</f>
        <v>0.10079784112149526</v>
      </c>
      <c r="L13" s="121">
        <v>17.55</v>
      </c>
      <c r="M13" s="122"/>
    </row>
    <row r="14" spans="1:13" ht="23.25">
      <c r="A14" s="115" t="s">
        <v>29</v>
      </c>
      <c r="B14" s="116">
        <v>12.74</v>
      </c>
      <c r="C14" s="123">
        <v>0.6879</v>
      </c>
      <c r="D14" s="116">
        <v>0.0688</v>
      </c>
      <c r="E14" s="116">
        <f>0.06</f>
        <v>0.06</v>
      </c>
      <c r="F14" s="116">
        <v>0.04</v>
      </c>
      <c r="G14" s="116">
        <f>+B14+C14+D14+E14+F14</f>
        <v>13.5967</v>
      </c>
      <c r="H14" s="116">
        <f t="shared" si="1"/>
        <v>0.9517690000000001</v>
      </c>
      <c r="I14" s="117">
        <f>G14+H14</f>
        <v>14.548469</v>
      </c>
      <c r="J14" s="116">
        <f t="shared" si="2"/>
        <v>2.0014308411214956</v>
      </c>
      <c r="K14" s="116">
        <f>+J14*0.07</f>
        <v>0.14010015887850472</v>
      </c>
      <c r="L14" s="121">
        <v>16.69</v>
      </c>
      <c r="M14" s="122"/>
    </row>
    <row r="15" spans="1:13" ht="23.25">
      <c r="A15" s="115" t="s">
        <v>20</v>
      </c>
      <c r="B15" s="123">
        <v>12.0912</v>
      </c>
      <c r="C15" s="116">
        <v>2.17</v>
      </c>
      <c r="D15" s="116">
        <f t="shared" si="0"/>
        <v>0.217</v>
      </c>
      <c r="E15" s="116">
        <f>G15-B15-C15-D15</f>
        <v>-2.0213000000000014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12.0912</v>
      </c>
      <c r="C16" s="116">
        <v>2.17</v>
      </c>
      <c r="D16" s="116">
        <f t="shared" si="0"/>
        <v>0.217</v>
      </c>
      <c r="E16" s="116">
        <f>G16-B16-C16-D16</f>
        <v>-2.0213000000000014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12.0912</v>
      </c>
      <c r="C17" s="116">
        <v>2.17</v>
      </c>
      <c r="D17" s="116">
        <f t="shared" si="0"/>
        <v>0.217</v>
      </c>
      <c r="E17" s="116">
        <f>G17-B17-C17-D17</f>
        <v>-2.0213000000000014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38.41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1.0791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3.4815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2.140625" style="0" customWidth="1"/>
    <col min="2" max="2" width="10.57421875" style="0" customWidth="1"/>
    <col min="10" max="10" width="13.00390625" style="0" customWidth="1"/>
    <col min="13" max="13" width="9.8515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80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19.533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26.1265</v>
      </c>
      <c r="H6" s="116">
        <f aca="true" t="shared" si="1" ref="H6:H14">+G6*0.07</f>
        <v>1.8288550000000001</v>
      </c>
      <c r="I6" s="117">
        <f>+G6+H6</f>
        <v>27.955355</v>
      </c>
      <c r="J6" s="116">
        <f aca="true" t="shared" si="2" ref="J6:J14">(L6-I6)/1.07</f>
        <v>1.714621495327101</v>
      </c>
      <c r="K6" s="116">
        <f aca="true" t="shared" si="3" ref="K6:K12">(J6*0.07)</f>
        <v>0.12002350467289709</v>
      </c>
      <c r="L6" s="118">
        <v>29.79</v>
      </c>
      <c r="M6" s="119">
        <f>I6+1.4</f>
        <v>29.355355</v>
      </c>
    </row>
    <row r="7" spans="1:13" ht="23.25">
      <c r="A7" s="115" t="s">
        <v>16</v>
      </c>
      <c r="B7" s="116">
        <v>19.0509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25.444399999999998</v>
      </c>
      <c r="H7" s="116">
        <f t="shared" si="1"/>
        <v>1.7811080000000001</v>
      </c>
      <c r="I7" s="117">
        <f>+G7+H7</f>
        <v>27.225507999999998</v>
      </c>
      <c r="J7" s="116">
        <f t="shared" si="2"/>
        <v>1.6490579439252342</v>
      </c>
      <c r="K7" s="116">
        <f t="shared" si="3"/>
        <v>0.11543405607476641</v>
      </c>
      <c r="L7" s="118">
        <v>28.99</v>
      </c>
      <c r="M7" s="119">
        <f>I7+1.4</f>
        <v>28.625507999999996</v>
      </c>
    </row>
    <row r="8" spans="1:13" ht="23.25">
      <c r="A8" s="115" t="s">
        <v>24</v>
      </c>
      <c r="B8" s="120">
        <v>20.1137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24.337850000000003</v>
      </c>
      <c r="H8" s="116">
        <f>+G8*0.07</f>
        <v>1.7036495000000005</v>
      </c>
      <c r="I8" s="117">
        <f>+G8+H8</f>
        <v>26.041499500000004</v>
      </c>
      <c r="J8" s="116">
        <f t="shared" si="2"/>
        <v>2.1014023364485936</v>
      </c>
      <c r="K8" s="116">
        <f t="shared" si="3"/>
        <v>0.14709816355140157</v>
      </c>
      <c r="L8" s="118">
        <v>28.29</v>
      </c>
      <c r="M8" s="119">
        <f>M6-1.5</f>
        <v>27.855355</v>
      </c>
    </row>
    <row r="9" spans="1:13" ht="23.25">
      <c r="A9" s="115" t="s">
        <v>17</v>
      </c>
      <c r="B9" s="116">
        <v>20.6933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24.1938</v>
      </c>
      <c r="H9" s="116">
        <f t="shared" si="1"/>
        <v>1.6935660000000001</v>
      </c>
      <c r="I9" s="117">
        <f>G9+H9</f>
        <v>25.887366</v>
      </c>
      <c r="J9" s="116">
        <f t="shared" si="2"/>
        <v>2.871620560747664</v>
      </c>
      <c r="K9" s="116">
        <f t="shared" si="3"/>
        <v>0.2010134392523365</v>
      </c>
      <c r="L9" s="121">
        <v>28.96</v>
      </c>
      <c r="M9" s="122"/>
    </row>
    <row r="10" spans="1:13" ht="23.25">
      <c r="A10" s="115" t="s">
        <v>25</v>
      </c>
      <c r="B10" s="116">
        <v>21.5005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25.025999999999996</v>
      </c>
      <c r="H10" s="116">
        <f t="shared" si="1"/>
        <v>1.75182</v>
      </c>
      <c r="I10" s="117">
        <f>+G10+H10</f>
        <v>26.777819999999995</v>
      </c>
      <c r="J10" s="116">
        <f t="shared" si="2"/>
        <v>0.7123177570093497</v>
      </c>
      <c r="K10" s="116">
        <f t="shared" si="3"/>
        <v>0.04986224299065448</v>
      </c>
      <c r="L10" s="118">
        <v>27.54</v>
      </c>
      <c r="M10" s="119">
        <f>I10+1.07</f>
        <v>27.847819999999995</v>
      </c>
    </row>
    <row r="11" spans="1:13" ht="23.25">
      <c r="A11" s="115" t="s">
        <v>57</v>
      </c>
      <c r="B11" s="123">
        <v>21.1336</v>
      </c>
      <c r="C11" s="116">
        <v>2.405</v>
      </c>
      <c r="D11" s="116">
        <v>0.2405</v>
      </c>
      <c r="E11" s="124">
        <f>G11-F11-D11-C11-B11</f>
        <v>-1.2499411214953327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3"/>
        <v>0.09100000000000001</v>
      </c>
      <c r="L11" s="118">
        <f>L10-2</f>
        <v>25.54</v>
      </c>
      <c r="M11" s="122"/>
    </row>
    <row r="12" spans="1:13" ht="23.25">
      <c r="A12" s="115" t="s">
        <v>18</v>
      </c>
      <c r="B12" s="116">
        <v>21.0507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24.6862</v>
      </c>
      <c r="H12" s="116">
        <f t="shared" si="1"/>
        <v>1.728034</v>
      </c>
      <c r="I12" s="117">
        <f>+G12+H12</f>
        <v>26.414234</v>
      </c>
      <c r="J12" s="116">
        <f t="shared" si="2"/>
        <v>0.8745476635514028</v>
      </c>
      <c r="K12" s="116">
        <f t="shared" si="3"/>
        <v>0.0612183364485982</v>
      </c>
      <c r="L12" s="118">
        <v>27.35</v>
      </c>
      <c r="M12" s="122"/>
    </row>
    <row r="13" spans="1:13" ht="23.25">
      <c r="A13" s="115" t="s">
        <v>28</v>
      </c>
      <c r="B13" s="116">
        <v>13.9463</v>
      </c>
      <c r="C13" s="123">
        <v>0.7381</v>
      </c>
      <c r="D13" s="116">
        <v>0.0738</v>
      </c>
      <c r="E13" s="116">
        <f>0.06</f>
        <v>0.06</v>
      </c>
      <c r="F13" s="116">
        <v>0.04</v>
      </c>
      <c r="G13" s="116">
        <f>+B13+C13+D13+E13+F13</f>
        <v>14.8582</v>
      </c>
      <c r="H13" s="116">
        <f t="shared" si="1"/>
        <v>1.0400740000000002</v>
      </c>
      <c r="I13" s="117">
        <f>G13+H13</f>
        <v>15.898274</v>
      </c>
      <c r="J13" s="116">
        <f t="shared" si="2"/>
        <v>1.5436691588785045</v>
      </c>
      <c r="K13" s="116">
        <f>+J13*0.07</f>
        <v>0.10805684112149533</v>
      </c>
      <c r="L13" s="121">
        <v>17.55</v>
      </c>
      <c r="M13" s="122"/>
    </row>
    <row r="14" spans="1:13" ht="23.25">
      <c r="A14" s="115" t="s">
        <v>29</v>
      </c>
      <c r="B14" s="116">
        <v>12.6565</v>
      </c>
      <c r="C14" s="123">
        <v>0.6879</v>
      </c>
      <c r="D14" s="116">
        <v>0.0688</v>
      </c>
      <c r="E14" s="116">
        <f>0.06</f>
        <v>0.06</v>
      </c>
      <c r="F14" s="116">
        <v>0.04</v>
      </c>
      <c r="G14" s="116">
        <f>+B14+C14+D14+E14+F14</f>
        <v>13.5132</v>
      </c>
      <c r="H14" s="116">
        <f t="shared" si="1"/>
        <v>0.9459240000000001</v>
      </c>
      <c r="I14" s="117">
        <f>G14+H14</f>
        <v>14.459124</v>
      </c>
      <c r="J14" s="116">
        <f t="shared" si="2"/>
        <v>2.0849308411214973</v>
      </c>
      <c r="K14" s="116">
        <f>+J14*0.07</f>
        <v>0.14594515887850482</v>
      </c>
      <c r="L14" s="121">
        <v>16.69</v>
      </c>
      <c r="M14" s="122"/>
    </row>
    <row r="15" spans="1:13" ht="23.25">
      <c r="A15" s="115" t="s">
        <v>20</v>
      </c>
      <c r="B15" s="123">
        <v>12.1266</v>
      </c>
      <c r="C15" s="116">
        <v>2.17</v>
      </c>
      <c r="D15" s="116">
        <f t="shared" si="0"/>
        <v>0.217</v>
      </c>
      <c r="E15" s="116">
        <f>G15-B15-C15-D15</f>
        <v>-2.0567000000000006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12.1266</v>
      </c>
      <c r="C16" s="116">
        <v>2.17</v>
      </c>
      <c r="D16" s="116">
        <f t="shared" si="0"/>
        <v>0.217</v>
      </c>
      <c r="E16" s="116">
        <f>G16-B16-C16-D16</f>
        <v>-2.0567000000000006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12.1266</v>
      </c>
      <c r="C17" s="116">
        <v>2.17</v>
      </c>
      <c r="D17" s="116">
        <f t="shared" si="0"/>
        <v>0.217</v>
      </c>
      <c r="E17" s="116">
        <f>G17-B17-C17-D17</f>
        <v>-2.0567000000000006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38.5732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1.2457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3.2081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0.421875" style="0" customWidth="1"/>
    <col min="2" max="2" width="11.00390625" style="0" customWidth="1"/>
    <col min="7" max="7" width="13.421875" style="0" customWidth="1"/>
    <col min="10" max="10" width="12.8515625" style="0" customWidth="1"/>
    <col min="13" max="13" width="11.14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81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19.3553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25.9488</v>
      </c>
      <c r="H6" s="116">
        <f aca="true" t="shared" si="1" ref="H6:H14">+G6*0.07</f>
        <v>1.816416</v>
      </c>
      <c r="I6" s="117">
        <f>+G6+H6</f>
        <v>27.765216</v>
      </c>
      <c r="J6" s="116">
        <f aca="true" t="shared" si="2" ref="J6:J14">(L6-I6)/1.07</f>
        <v>1.892321495327103</v>
      </c>
      <c r="K6" s="116">
        <f aca="true" t="shared" si="3" ref="K6:K12">(J6*0.07)</f>
        <v>0.13246250467289722</v>
      </c>
      <c r="L6" s="118">
        <v>29.79</v>
      </c>
      <c r="M6" s="119">
        <f>I6+1.4</f>
        <v>29.165215999999997</v>
      </c>
    </row>
    <row r="7" spans="1:13" ht="23.25">
      <c r="A7" s="115" t="s">
        <v>16</v>
      </c>
      <c r="B7" s="116">
        <v>18.8742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25.267699999999998</v>
      </c>
      <c r="H7" s="116">
        <f t="shared" si="1"/>
        <v>1.768739</v>
      </c>
      <c r="I7" s="117">
        <f>+G7+H7</f>
        <v>27.036438999999998</v>
      </c>
      <c r="J7" s="116">
        <f t="shared" si="2"/>
        <v>1.825757943925234</v>
      </c>
      <c r="K7" s="116">
        <f t="shared" si="3"/>
        <v>0.12780305607476639</v>
      </c>
      <c r="L7" s="118">
        <v>28.99</v>
      </c>
      <c r="M7" s="119">
        <f>I7+1.4</f>
        <v>28.436438999999996</v>
      </c>
    </row>
    <row r="8" spans="1:13" ht="23.25">
      <c r="A8" s="115" t="s">
        <v>24</v>
      </c>
      <c r="B8" s="120">
        <v>19.9538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24.177950000000003</v>
      </c>
      <c r="H8" s="116">
        <f>+G8*0.07</f>
        <v>1.6924565000000003</v>
      </c>
      <c r="I8" s="117">
        <f>+G8+H8</f>
        <v>25.8704065</v>
      </c>
      <c r="J8" s="116">
        <f t="shared" si="2"/>
        <v>2.261302336448596</v>
      </c>
      <c r="K8" s="116">
        <f t="shared" si="3"/>
        <v>0.15829116355140171</v>
      </c>
      <c r="L8" s="118">
        <v>28.29</v>
      </c>
      <c r="M8" s="119">
        <f>M6-1.5</f>
        <v>27.665215999999997</v>
      </c>
    </row>
    <row r="9" spans="1:13" ht="23.25">
      <c r="A9" s="115" t="s">
        <v>17</v>
      </c>
      <c r="B9" s="116">
        <v>20.6509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24.1514</v>
      </c>
      <c r="H9" s="116">
        <f t="shared" si="1"/>
        <v>1.690598</v>
      </c>
      <c r="I9" s="117">
        <f>G9+H9</f>
        <v>25.841998</v>
      </c>
      <c r="J9" s="116">
        <f t="shared" si="2"/>
        <v>2.914020560747664</v>
      </c>
      <c r="K9" s="116">
        <f t="shared" si="3"/>
        <v>0.2039814392523365</v>
      </c>
      <c r="L9" s="121">
        <v>28.96</v>
      </c>
      <c r="M9" s="122"/>
    </row>
    <row r="10" spans="1:13" ht="23.25">
      <c r="A10" s="115" t="s">
        <v>25</v>
      </c>
      <c r="B10" s="116">
        <v>21.1398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24.6653</v>
      </c>
      <c r="H10" s="116">
        <f t="shared" si="1"/>
        <v>1.726571</v>
      </c>
      <c r="I10" s="117">
        <f>+G10+H10</f>
        <v>26.391871</v>
      </c>
      <c r="J10" s="116">
        <f t="shared" si="2"/>
        <v>1.0730177570093464</v>
      </c>
      <c r="K10" s="116">
        <f t="shared" si="3"/>
        <v>0.07511124299065426</v>
      </c>
      <c r="L10" s="118">
        <v>27.54</v>
      </c>
      <c r="M10" s="119">
        <f>I10+1.07</f>
        <v>27.461871</v>
      </c>
    </row>
    <row r="11" spans="1:13" ht="23.25">
      <c r="A11" s="115" t="s">
        <v>57</v>
      </c>
      <c r="B11" s="123">
        <v>21.0109</v>
      </c>
      <c r="C11" s="116">
        <v>2.405</v>
      </c>
      <c r="D11" s="116">
        <v>0.2405</v>
      </c>
      <c r="E11" s="124">
        <f>G11-F11-D11-C11-B11</f>
        <v>-1.1272411214953308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3"/>
        <v>0.09100000000000001</v>
      </c>
      <c r="L11" s="118">
        <f>L10-2</f>
        <v>25.54</v>
      </c>
      <c r="M11" s="122"/>
    </row>
    <row r="12" spans="1:13" ht="23.25">
      <c r="A12" s="115" t="s">
        <v>18</v>
      </c>
      <c r="B12" s="116">
        <v>20.6905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24.326</v>
      </c>
      <c r="H12" s="116">
        <f t="shared" si="1"/>
        <v>1.7028200000000002</v>
      </c>
      <c r="I12" s="117">
        <f>+G12+H12</f>
        <v>26.02882</v>
      </c>
      <c r="J12" s="116">
        <f t="shared" si="2"/>
        <v>1.2347476635514034</v>
      </c>
      <c r="K12" s="116">
        <f t="shared" si="3"/>
        <v>0.08643233644859825</v>
      </c>
      <c r="L12" s="118">
        <v>27.35</v>
      </c>
      <c r="M12" s="122"/>
    </row>
    <row r="13" spans="1:13" ht="23.25">
      <c r="A13" s="115" t="s">
        <v>28</v>
      </c>
      <c r="B13" s="116">
        <v>13.7804</v>
      </c>
      <c r="C13" s="123">
        <v>0.7381</v>
      </c>
      <c r="D13" s="116">
        <v>0.0738</v>
      </c>
      <c r="E13" s="116">
        <f>0.06</f>
        <v>0.06</v>
      </c>
      <c r="F13" s="116">
        <v>0.04</v>
      </c>
      <c r="G13" s="116">
        <f>+B13+C13+D13+E13+F13</f>
        <v>14.6923</v>
      </c>
      <c r="H13" s="116">
        <f t="shared" si="1"/>
        <v>1.028461</v>
      </c>
      <c r="I13" s="117">
        <f>G13+H13</f>
        <v>15.720761</v>
      </c>
      <c r="J13" s="116">
        <f t="shared" si="2"/>
        <v>1.7095691588785056</v>
      </c>
      <c r="K13" s="116">
        <f>+J13*0.07</f>
        <v>0.1196698411214954</v>
      </c>
      <c r="L13" s="121">
        <v>17.55</v>
      </c>
      <c r="M13" s="122"/>
    </row>
    <row r="14" spans="1:13" ht="23.25">
      <c r="A14" s="115" t="s">
        <v>29</v>
      </c>
      <c r="B14" s="116">
        <v>12.547</v>
      </c>
      <c r="C14" s="123">
        <v>0.6879</v>
      </c>
      <c r="D14" s="116">
        <v>0.0688</v>
      </c>
      <c r="E14" s="116">
        <f>0.06</f>
        <v>0.06</v>
      </c>
      <c r="F14" s="116">
        <v>0.04</v>
      </c>
      <c r="G14" s="116">
        <f>+B14+C14+D14+E14+F14</f>
        <v>13.403699999999999</v>
      </c>
      <c r="H14" s="116">
        <f t="shared" si="1"/>
        <v>0.938259</v>
      </c>
      <c r="I14" s="117">
        <f>G14+H14</f>
        <v>14.341959</v>
      </c>
      <c r="J14" s="116">
        <f t="shared" si="2"/>
        <v>2.194430841121497</v>
      </c>
      <c r="K14" s="116">
        <f>+J14*0.07</f>
        <v>0.1536101588785048</v>
      </c>
      <c r="L14" s="121">
        <v>16.69</v>
      </c>
      <c r="M14" s="122"/>
    </row>
    <row r="15" spans="1:13" ht="23.25">
      <c r="A15" s="115" t="s">
        <v>20</v>
      </c>
      <c r="B15" s="123">
        <v>12.1266</v>
      </c>
      <c r="C15" s="116">
        <v>2.17</v>
      </c>
      <c r="D15" s="116">
        <f t="shared" si="0"/>
        <v>0.217</v>
      </c>
      <c r="E15" s="116">
        <f>G15-B15-C15-D15</f>
        <v>-2.0567000000000006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12.1266</v>
      </c>
      <c r="C16" s="116">
        <v>2.17</v>
      </c>
      <c r="D16" s="116">
        <f t="shared" si="0"/>
        <v>0.217</v>
      </c>
      <c r="E16" s="116">
        <f>G16-B16-C16-D16</f>
        <v>-2.0567000000000006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12.1266</v>
      </c>
      <c r="C17" s="116">
        <v>2.17</v>
      </c>
      <c r="D17" s="116">
        <f t="shared" si="0"/>
        <v>0.217</v>
      </c>
      <c r="E17" s="116">
        <f>G17-B17-C17-D17</f>
        <v>-2.0567000000000006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38.4976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1.5068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3.1097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3.57421875" style="0" customWidth="1"/>
    <col min="2" max="2" width="10.8515625" style="0" customWidth="1"/>
    <col min="10" max="10" width="12.00390625" style="0" customWidth="1"/>
    <col min="13" max="13" width="10.8515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82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19.706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26.2995</v>
      </c>
      <c r="H6" s="116">
        <f aca="true" t="shared" si="1" ref="H6:H14">+G6*0.07</f>
        <v>1.840965</v>
      </c>
      <c r="I6" s="117">
        <f>+G6+H6</f>
        <v>28.140465</v>
      </c>
      <c r="J6" s="116">
        <f aca="true" t="shared" si="2" ref="J6:J14">(L6-I6)/1.07</f>
        <v>1.1677897196261697</v>
      </c>
      <c r="K6" s="116">
        <f aca="true" t="shared" si="3" ref="K6:K12">(J6*0.07)</f>
        <v>0.08174528037383189</v>
      </c>
      <c r="L6" s="118">
        <v>29.39</v>
      </c>
      <c r="M6" s="119">
        <f>I6+1.4</f>
        <v>29.540464999999998</v>
      </c>
    </row>
    <row r="7" spans="1:13" ht="23.25">
      <c r="A7" s="115" t="s">
        <v>16</v>
      </c>
      <c r="B7" s="116">
        <v>19.2259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25.6194</v>
      </c>
      <c r="H7" s="116">
        <f t="shared" si="1"/>
        <v>1.793358</v>
      </c>
      <c r="I7" s="117">
        <f>+G7+H7</f>
        <v>27.412758</v>
      </c>
      <c r="J7" s="116">
        <f t="shared" si="2"/>
        <v>1.1002261682242986</v>
      </c>
      <c r="K7" s="116">
        <f t="shared" si="3"/>
        <v>0.07701583177570091</v>
      </c>
      <c r="L7" s="118">
        <v>28.59</v>
      </c>
      <c r="M7" s="119">
        <f>I7+1.4</f>
        <v>28.812758</v>
      </c>
    </row>
    <row r="8" spans="1:13" ht="23.25">
      <c r="A8" s="115" t="s">
        <v>24</v>
      </c>
      <c r="B8" s="120">
        <v>20.2694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24.493550000000003</v>
      </c>
      <c r="H8" s="116">
        <f>+G8*0.07</f>
        <v>1.7145485000000003</v>
      </c>
      <c r="I8" s="117">
        <f>+G8+H8</f>
        <v>26.208098500000002</v>
      </c>
      <c r="J8" s="116">
        <f t="shared" si="2"/>
        <v>1.5718705607476622</v>
      </c>
      <c r="K8" s="116">
        <f t="shared" si="3"/>
        <v>0.11003093925233637</v>
      </c>
      <c r="L8" s="118">
        <v>27.89</v>
      </c>
      <c r="M8" s="119">
        <f>M6-1.5</f>
        <v>28.040464999999998</v>
      </c>
    </row>
    <row r="9" spans="1:13" ht="23.25">
      <c r="A9" s="115" t="s">
        <v>17</v>
      </c>
      <c r="B9" s="116">
        <v>20.9683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24.468799999999998</v>
      </c>
      <c r="H9" s="116">
        <f t="shared" si="1"/>
        <v>1.7128160000000001</v>
      </c>
      <c r="I9" s="117">
        <f>G9+H9</f>
        <v>26.181615999999998</v>
      </c>
      <c r="J9" s="116">
        <f t="shared" si="2"/>
        <v>2.4751252336448597</v>
      </c>
      <c r="K9" s="116">
        <f t="shared" si="3"/>
        <v>0.1732587663551402</v>
      </c>
      <c r="L9" s="121">
        <v>28.83</v>
      </c>
      <c r="M9" s="122"/>
    </row>
    <row r="10" spans="1:13" ht="23.25">
      <c r="A10" s="115" t="s">
        <v>25</v>
      </c>
      <c r="B10" s="116">
        <v>21.2344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24.7599</v>
      </c>
      <c r="H10" s="116">
        <f t="shared" si="1"/>
        <v>1.733193</v>
      </c>
      <c r="I10" s="117">
        <f>+G10+H10</f>
        <v>26.493093</v>
      </c>
      <c r="J10" s="116">
        <f t="shared" si="2"/>
        <v>0.9784177570093466</v>
      </c>
      <c r="K10" s="116">
        <f t="shared" si="3"/>
        <v>0.06848924299065427</v>
      </c>
      <c r="L10" s="118">
        <v>27.54</v>
      </c>
      <c r="M10" s="119">
        <f>I10+1.07</f>
        <v>27.563093</v>
      </c>
    </row>
    <row r="11" spans="1:13" ht="23.25">
      <c r="A11" s="115" t="s">
        <v>57</v>
      </c>
      <c r="B11" s="123">
        <v>20.7012</v>
      </c>
      <c r="C11" s="116">
        <v>2.405</v>
      </c>
      <c r="D11" s="116">
        <v>0.2405</v>
      </c>
      <c r="E11" s="124">
        <f>G11-F11-D11-C11-B11</f>
        <v>-0.8175411214953314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3"/>
        <v>0.09100000000000001</v>
      </c>
      <c r="L11" s="118">
        <f>L10-2</f>
        <v>25.54</v>
      </c>
      <c r="M11" s="122"/>
    </row>
    <row r="12" spans="1:13" ht="23.25">
      <c r="A12" s="115" t="s">
        <v>18</v>
      </c>
      <c r="B12" s="116">
        <v>20.7863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24.4218</v>
      </c>
      <c r="H12" s="116">
        <f t="shared" si="1"/>
        <v>1.7095260000000003</v>
      </c>
      <c r="I12" s="117">
        <f>+G12+H12</f>
        <v>26.131326</v>
      </c>
      <c r="J12" s="116">
        <f t="shared" si="2"/>
        <v>1.1389476635514018</v>
      </c>
      <c r="K12" s="116">
        <f t="shared" si="3"/>
        <v>0.07972633644859813</v>
      </c>
      <c r="L12" s="118">
        <v>27.35</v>
      </c>
      <c r="M12" s="122"/>
    </row>
    <row r="13" spans="1:13" ht="23.25">
      <c r="A13" s="115" t="s">
        <v>28</v>
      </c>
      <c r="B13" s="116">
        <v>13.8733</v>
      </c>
      <c r="C13" s="123">
        <v>0.7381</v>
      </c>
      <c r="D13" s="116">
        <v>0.0738</v>
      </c>
      <c r="E13" s="116">
        <f>0.06</f>
        <v>0.06</v>
      </c>
      <c r="F13" s="116">
        <v>0.04</v>
      </c>
      <c r="G13" s="116">
        <f>+B13+C13+D13+E13+F13</f>
        <v>14.7852</v>
      </c>
      <c r="H13" s="116">
        <f t="shared" si="1"/>
        <v>1.034964</v>
      </c>
      <c r="I13" s="117">
        <f>G13+H13</f>
        <v>15.820164</v>
      </c>
      <c r="J13" s="116">
        <f t="shared" si="2"/>
        <v>1.6166691588785052</v>
      </c>
      <c r="K13" s="116">
        <f>+J13*0.07</f>
        <v>0.11316684112149537</v>
      </c>
      <c r="L13" s="121">
        <v>17.55</v>
      </c>
      <c r="M13" s="122"/>
    </row>
    <row r="14" spans="1:13" ht="23.25">
      <c r="A14" s="115" t="s">
        <v>29</v>
      </c>
      <c r="B14" s="116">
        <v>12.6486</v>
      </c>
      <c r="C14" s="123">
        <v>0.6879</v>
      </c>
      <c r="D14" s="116">
        <v>0.0688</v>
      </c>
      <c r="E14" s="116">
        <f>0.06</f>
        <v>0.06</v>
      </c>
      <c r="F14" s="116">
        <v>0.04</v>
      </c>
      <c r="G14" s="116">
        <f>+B14+C14+D14+E14+F14</f>
        <v>13.5053</v>
      </c>
      <c r="H14" s="116">
        <f t="shared" si="1"/>
        <v>0.9453710000000001</v>
      </c>
      <c r="I14" s="117">
        <f>G14+H14</f>
        <v>14.450671</v>
      </c>
      <c r="J14" s="116">
        <f t="shared" si="2"/>
        <v>2.0928308411214966</v>
      </c>
      <c r="K14" s="116">
        <f>+J14*0.07</f>
        <v>0.1464981588785048</v>
      </c>
      <c r="L14" s="121">
        <v>16.69</v>
      </c>
      <c r="M14" s="122"/>
    </row>
    <row r="15" spans="1:13" ht="23.25">
      <c r="A15" s="115" t="s">
        <v>20</v>
      </c>
      <c r="B15" s="123">
        <v>12.1266</v>
      </c>
      <c r="C15" s="116">
        <v>2.17</v>
      </c>
      <c r="D15" s="116">
        <f t="shared" si="0"/>
        <v>0.217</v>
      </c>
      <c r="E15" s="116">
        <f>G15-B15-C15-D15</f>
        <v>-2.0567000000000006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12.1266</v>
      </c>
      <c r="C16" s="116">
        <v>2.17</v>
      </c>
      <c r="D16" s="116">
        <f t="shared" si="0"/>
        <v>0.217</v>
      </c>
      <c r="E16" s="116">
        <f>G16-B16-C16-D16</f>
        <v>-2.0567000000000006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12.1266</v>
      </c>
      <c r="C17" s="116">
        <v>2.17</v>
      </c>
      <c r="D17" s="116">
        <f t="shared" si="0"/>
        <v>0.217</v>
      </c>
      <c r="E17" s="116">
        <f>G17-B17-C17-D17</f>
        <v>-2.0567000000000006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38.4108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1.2837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2.808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L13" sqref="L13"/>
    </sheetView>
  </sheetViews>
  <sheetFormatPr defaultColWidth="9.140625" defaultRowHeight="12.75"/>
  <cols>
    <col min="1" max="1" width="22.28125" style="0" customWidth="1"/>
    <col min="2" max="2" width="11.140625" style="0" customWidth="1"/>
    <col min="7" max="7" width="13.28125" style="0" customWidth="1"/>
    <col min="10" max="10" width="12.57421875" style="0" customWidth="1"/>
    <col min="13" max="13" width="11.14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19.8027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26.3962</v>
      </c>
      <c r="H6" s="116">
        <f aca="true" t="shared" si="1" ref="H6:H14">+G6*0.07</f>
        <v>1.8477340000000002</v>
      </c>
      <c r="I6" s="117">
        <f>+G6+H6</f>
        <v>28.243934</v>
      </c>
      <c r="J6" s="116">
        <f aca="true" t="shared" si="2" ref="J6:J14">(L6-I6)/1.07</f>
        <v>1.0710897196261693</v>
      </c>
      <c r="K6" s="116">
        <f aca="true" t="shared" si="3" ref="K6:K12">(J6*0.07)</f>
        <v>0.07497628037383186</v>
      </c>
      <c r="L6" s="118">
        <v>29.39</v>
      </c>
      <c r="M6" s="119">
        <f>I6+1.4</f>
        <v>29.643933999999998</v>
      </c>
    </row>
    <row r="7" spans="1:13" ht="23.25">
      <c r="A7" s="115" t="s">
        <v>16</v>
      </c>
      <c r="B7" s="116">
        <v>19.3227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25.7162</v>
      </c>
      <c r="H7" s="116">
        <f t="shared" si="1"/>
        <v>1.8001340000000001</v>
      </c>
      <c r="I7" s="117">
        <f>+G7+H7</f>
        <v>27.516334</v>
      </c>
      <c r="J7" s="116">
        <f t="shared" si="2"/>
        <v>1.0034261682242984</v>
      </c>
      <c r="K7" s="116">
        <f t="shared" si="3"/>
        <v>0.0702398317757009</v>
      </c>
      <c r="L7" s="118">
        <v>28.59</v>
      </c>
      <c r="M7" s="119">
        <f>I7+1.4</f>
        <v>28.916334</v>
      </c>
    </row>
    <row r="8" spans="1:13" ht="23.25">
      <c r="A8" s="115" t="s">
        <v>24</v>
      </c>
      <c r="B8" s="120">
        <v>20.3564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24.580550000000002</v>
      </c>
      <c r="H8" s="116">
        <f>+G8*0.07</f>
        <v>1.7206385000000004</v>
      </c>
      <c r="I8" s="117">
        <f>+G8+H8</f>
        <v>26.301188500000002</v>
      </c>
      <c r="J8" s="116">
        <f t="shared" si="2"/>
        <v>1.484870560747662</v>
      </c>
      <c r="K8" s="116">
        <f t="shared" si="3"/>
        <v>0.10394093925233636</v>
      </c>
      <c r="L8" s="118">
        <v>27.89</v>
      </c>
      <c r="M8" s="119">
        <f>M6-1.5</f>
        <v>28.143933999999998</v>
      </c>
    </row>
    <row r="9" spans="1:13" ht="23.25">
      <c r="A9" s="115" t="s">
        <v>17</v>
      </c>
      <c r="B9" s="116">
        <v>21.0861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24.586599999999997</v>
      </c>
      <c r="H9" s="116">
        <f t="shared" si="1"/>
        <v>1.7210619999999999</v>
      </c>
      <c r="I9" s="117">
        <f>G9+H9</f>
        <v>26.307661999999997</v>
      </c>
      <c r="J9" s="116">
        <f t="shared" si="2"/>
        <v>2.3573252336448607</v>
      </c>
      <c r="K9" s="116">
        <f t="shared" si="3"/>
        <v>0.16501276635514026</v>
      </c>
      <c r="L9" s="121">
        <v>28.83</v>
      </c>
      <c r="M9" s="122"/>
    </row>
    <row r="10" spans="1:13" ht="23.25">
      <c r="A10" s="115" t="s">
        <v>25</v>
      </c>
      <c r="B10" s="116">
        <v>21.2783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24.8038</v>
      </c>
      <c r="H10" s="116">
        <f t="shared" si="1"/>
        <v>1.736266</v>
      </c>
      <c r="I10" s="117">
        <f>+G10+H10</f>
        <v>26.540066</v>
      </c>
      <c r="J10" s="116">
        <f t="shared" si="2"/>
        <v>0.9345177570093455</v>
      </c>
      <c r="K10" s="116">
        <f t="shared" si="3"/>
        <v>0.06541624299065418</v>
      </c>
      <c r="L10" s="118">
        <v>27.54</v>
      </c>
      <c r="M10" s="119">
        <f>I10+1.07</f>
        <v>27.610066</v>
      </c>
    </row>
    <row r="11" spans="1:13" ht="23.25">
      <c r="A11" s="115" t="s">
        <v>57</v>
      </c>
      <c r="B11" s="123">
        <v>20.6144</v>
      </c>
      <c r="C11" s="116">
        <v>2.405</v>
      </c>
      <c r="D11" s="116">
        <v>0.2405</v>
      </c>
      <c r="E11" s="124">
        <f>G11-F11-D11-C11-B11</f>
        <v>-0.7307411214953312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3"/>
        <v>0.09100000000000001</v>
      </c>
      <c r="L11" s="118">
        <f>L10-2</f>
        <v>25.54</v>
      </c>
      <c r="M11" s="122"/>
    </row>
    <row r="12" spans="1:13" ht="23.25">
      <c r="A12" s="115" t="s">
        <v>18</v>
      </c>
      <c r="B12" s="116">
        <v>20.8303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24.4658</v>
      </c>
      <c r="H12" s="116">
        <f t="shared" si="1"/>
        <v>1.7126060000000003</v>
      </c>
      <c r="I12" s="117">
        <f>+G12+H12</f>
        <v>26.178406000000003</v>
      </c>
      <c r="J12" s="116">
        <f t="shared" si="2"/>
        <v>1.0949476635514008</v>
      </c>
      <c r="K12" s="116">
        <f t="shared" si="3"/>
        <v>0.07664633644859807</v>
      </c>
      <c r="L12" s="118">
        <v>27.35</v>
      </c>
      <c r="M12" s="122"/>
    </row>
    <row r="13" spans="1:13" ht="23.25">
      <c r="A13" s="115" t="s">
        <v>28</v>
      </c>
      <c r="B13" s="116">
        <v>13.8885</v>
      </c>
      <c r="C13" s="123">
        <v>0.7328</v>
      </c>
      <c r="D13" s="116">
        <v>0.0733</v>
      </c>
      <c r="E13" s="116">
        <f>0.06</f>
        <v>0.06</v>
      </c>
      <c r="F13" s="116">
        <v>0.04</v>
      </c>
      <c r="G13" s="116">
        <f>+B13+C13+D13+E13+F13</f>
        <v>14.794599999999999</v>
      </c>
      <c r="H13" s="116">
        <f t="shared" si="1"/>
        <v>1.035622</v>
      </c>
      <c r="I13" s="117">
        <f>G13+H13</f>
        <v>15.830222</v>
      </c>
      <c r="J13" s="116">
        <f t="shared" si="2"/>
        <v>1.308203738317758</v>
      </c>
      <c r="K13" s="116">
        <f>+J13*0.07</f>
        <v>0.09157426168224307</v>
      </c>
      <c r="L13" s="121">
        <v>17.23</v>
      </c>
      <c r="M13" s="122"/>
    </row>
    <row r="14" spans="1:13" ht="23.25">
      <c r="A14" s="115" t="s">
        <v>29</v>
      </c>
      <c r="B14" s="116">
        <v>12.6565</v>
      </c>
      <c r="C14" s="123">
        <v>0.6833</v>
      </c>
      <c r="D14" s="116">
        <v>0.0683</v>
      </c>
      <c r="E14" s="116">
        <f>0.06</f>
        <v>0.06</v>
      </c>
      <c r="F14" s="116">
        <v>0.04</v>
      </c>
      <c r="G14" s="116">
        <f>+B14+C14+D14+E14+F14</f>
        <v>13.5081</v>
      </c>
      <c r="H14" s="116">
        <f t="shared" si="1"/>
        <v>0.9455670000000002</v>
      </c>
      <c r="I14" s="117">
        <f>G14+H14</f>
        <v>14.453667000000001</v>
      </c>
      <c r="J14" s="116">
        <f t="shared" si="2"/>
        <v>1.7909654205607475</v>
      </c>
      <c r="K14" s="116">
        <f>+J14*0.07</f>
        <v>0.12536757943925234</v>
      </c>
      <c r="L14" s="121">
        <v>16.37</v>
      </c>
      <c r="M14" s="122"/>
    </row>
    <row r="15" spans="1:13" ht="23.25">
      <c r="A15" s="115" t="s">
        <v>20</v>
      </c>
      <c r="B15" s="123">
        <v>12.1266</v>
      </c>
      <c r="C15" s="116">
        <v>2.17</v>
      </c>
      <c r="D15" s="116">
        <f t="shared" si="0"/>
        <v>0.217</v>
      </c>
      <c r="E15" s="116">
        <f>G15-B15-C15-D15</f>
        <v>-2.0567000000000006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12.1266</v>
      </c>
      <c r="C16" s="116">
        <v>2.17</v>
      </c>
      <c r="D16" s="116">
        <f t="shared" si="0"/>
        <v>0.217</v>
      </c>
      <c r="E16" s="116">
        <f>G16-B16-C16-D16</f>
        <v>-2.0567000000000006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12.1266</v>
      </c>
      <c r="C17" s="116">
        <v>2.17</v>
      </c>
      <c r="D17" s="116">
        <f t="shared" si="0"/>
        <v>0.217</v>
      </c>
      <c r="E17" s="116">
        <f>G17-B17-C17-D17</f>
        <v>-2.0567000000000006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38.4083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1.2379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2.911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11" sqref="L11"/>
    </sheetView>
  </sheetViews>
  <sheetFormatPr defaultColWidth="9.140625" defaultRowHeight="12.75"/>
  <cols>
    <col min="1" max="1" width="29.7109375" style="0" customWidth="1"/>
    <col min="7" max="7" width="14.28125" style="0" customWidth="1"/>
    <col min="10" max="10" width="12.421875" style="0" customWidth="1"/>
    <col min="13" max="13" width="17.140625" style="0" customWidth="1"/>
  </cols>
  <sheetData>
    <row r="1" spans="1:12" ht="23.25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54"/>
    </row>
    <row r="2" spans="1:12" ht="23.25">
      <c r="A2" s="166" t="s">
        <v>46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5"/>
    </row>
    <row r="3" spans="1:12" ht="24">
      <c r="A3" s="56"/>
      <c r="B3" s="57"/>
      <c r="C3" s="56"/>
      <c r="D3" s="58"/>
      <c r="E3" s="56"/>
      <c r="F3" s="56"/>
      <c r="G3" s="58"/>
      <c r="H3" s="56"/>
      <c r="I3" s="59"/>
      <c r="J3" s="56"/>
      <c r="K3" s="56" t="s">
        <v>0</v>
      </c>
      <c r="L3" s="56"/>
    </row>
    <row r="4" spans="1:13" ht="24">
      <c r="A4" s="60"/>
      <c r="B4" s="61" t="s">
        <v>1</v>
      </c>
      <c r="C4" s="62" t="s">
        <v>26</v>
      </c>
      <c r="D4" s="62" t="s">
        <v>27</v>
      </c>
      <c r="E4" s="62" t="s">
        <v>2</v>
      </c>
      <c r="F4" s="62" t="s">
        <v>3</v>
      </c>
      <c r="G4" s="62" t="s">
        <v>4</v>
      </c>
      <c r="H4" s="62" t="s">
        <v>5</v>
      </c>
      <c r="I4" s="63" t="s">
        <v>6</v>
      </c>
      <c r="J4" s="62" t="s">
        <v>7</v>
      </c>
      <c r="K4" s="62" t="s">
        <v>5</v>
      </c>
      <c r="L4" s="64" t="s">
        <v>8</v>
      </c>
      <c r="M4" s="65" t="s">
        <v>36</v>
      </c>
    </row>
    <row r="5" spans="1:13" ht="24">
      <c r="A5" s="66"/>
      <c r="B5" s="67" t="s">
        <v>9</v>
      </c>
      <c r="C5" s="68" t="s">
        <v>10</v>
      </c>
      <c r="D5" s="68" t="s">
        <v>10</v>
      </c>
      <c r="E5" s="67" t="s">
        <v>23</v>
      </c>
      <c r="F5" s="67" t="s">
        <v>11</v>
      </c>
      <c r="G5" s="67" t="s">
        <v>12</v>
      </c>
      <c r="H5" s="69"/>
      <c r="I5" s="70"/>
      <c r="J5" s="67" t="s">
        <v>13</v>
      </c>
      <c r="K5" s="69"/>
      <c r="L5" s="71" t="s">
        <v>14</v>
      </c>
      <c r="M5" s="72"/>
    </row>
    <row r="6" spans="1:13" ht="24">
      <c r="A6" s="73" t="s">
        <v>15</v>
      </c>
      <c r="B6" s="74">
        <v>20.5395</v>
      </c>
      <c r="C6" s="74">
        <v>3.685</v>
      </c>
      <c r="D6" s="74">
        <f aca="true" t="shared" si="0" ref="D6:D16">+C6*0.1</f>
        <v>0.36850000000000005</v>
      </c>
      <c r="E6" s="74">
        <v>2.5</v>
      </c>
      <c r="F6" s="74">
        <v>0.04</v>
      </c>
      <c r="G6" s="74">
        <f>B6+C6+D6+E6+F6</f>
        <v>27.133</v>
      </c>
      <c r="H6" s="74">
        <f aca="true" t="shared" si="1" ref="H6:H13">+G6*0.07</f>
        <v>1.89931</v>
      </c>
      <c r="I6" s="75">
        <f>+G6+H6</f>
        <v>29.03231</v>
      </c>
      <c r="J6" s="74">
        <f>(L6-I6)/1.07</f>
        <v>-0.27318691588785093</v>
      </c>
      <c r="K6" s="74">
        <f>J6*0.07</f>
        <v>-0.019123084112149566</v>
      </c>
      <c r="L6" s="76">
        <v>28.74</v>
      </c>
      <c r="M6" s="77">
        <v>30.43</v>
      </c>
    </row>
    <row r="7" spans="1:13" ht="24">
      <c r="A7" s="73" t="s">
        <v>16</v>
      </c>
      <c r="B7" s="74">
        <v>20.074</v>
      </c>
      <c r="C7" s="74">
        <v>3.685</v>
      </c>
      <c r="D7" s="74">
        <f t="shared" si="0"/>
        <v>0.36850000000000005</v>
      </c>
      <c r="E7" s="74">
        <v>2.3</v>
      </c>
      <c r="F7" s="74">
        <v>0.04</v>
      </c>
      <c r="G7" s="74">
        <f>B7+C7+D7+E7+F7</f>
        <v>26.4675</v>
      </c>
      <c r="H7" s="74">
        <f t="shared" si="1"/>
        <v>1.8527250000000002</v>
      </c>
      <c r="I7" s="75">
        <f aca="true" t="shared" si="2" ref="I7:I16">+G7+H7</f>
        <v>28.320225</v>
      </c>
      <c r="J7" s="74">
        <f aca="true" t="shared" si="3" ref="J7:J13">(L7-I7)/1.07</f>
        <v>-0.35535046728971903</v>
      </c>
      <c r="K7" s="74">
        <f aca="true" t="shared" si="4" ref="K7:K16">J7*0.07</f>
        <v>-0.024874532710280336</v>
      </c>
      <c r="L7" s="76">
        <v>27.94</v>
      </c>
      <c r="M7" s="78">
        <v>29.72</v>
      </c>
    </row>
    <row r="8" spans="1:13" ht="24">
      <c r="A8" s="79" t="s">
        <v>24</v>
      </c>
      <c r="B8" s="80">
        <v>21.0196</v>
      </c>
      <c r="C8" s="81">
        <f>C7*0.9</f>
        <v>3.3165</v>
      </c>
      <c r="D8" s="81">
        <f>+C8*0.1</f>
        <v>0.33165</v>
      </c>
      <c r="E8" s="81">
        <v>0.54</v>
      </c>
      <c r="F8" s="81">
        <v>0.036</v>
      </c>
      <c r="G8" s="74">
        <f aca="true" t="shared" si="5" ref="G8:G16">B8+C8+D8+E8+F8</f>
        <v>25.243750000000002</v>
      </c>
      <c r="H8" s="81">
        <f>+G8*0.07</f>
        <v>1.7670625000000004</v>
      </c>
      <c r="I8" s="75">
        <f t="shared" si="2"/>
        <v>27.010812500000004</v>
      </c>
      <c r="J8" s="74">
        <f t="shared" si="3"/>
        <v>0.21419392523363995</v>
      </c>
      <c r="K8" s="74">
        <f t="shared" si="4"/>
        <v>0.014993574766354798</v>
      </c>
      <c r="L8" s="76">
        <v>27.24</v>
      </c>
      <c r="M8" s="77">
        <v>28.93</v>
      </c>
    </row>
    <row r="9" spans="1:13" ht="24">
      <c r="A9" s="73" t="s">
        <v>17</v>
      </c>
      <c r="B9" s="82">
        <v>21.4876</v>
      </c>
      <c r="C9" s="74">
        <f>3.3605/1.1</f>
        <v>3.0549999999999997</v>
      </c>
      <c r="D9" s="74">
        <f t="shared" si="0"/>
        <v>0.3055</v>
      </c>
      <c r="E9" s="74">
        <f>0.1</f>
        <v>0.1</v>
      </c>
      <c r="F9" s="74">
        <v>0.04</v>
      </c>
      <c r="G9" s="74">
        <f t="shared" si="5"/>
        <v>24.9881</v>
      </c>
      <c r="H9" s="74">
        <f t="shared" si="1"/>
        <v>1.7491670000000001</v>
      </c>
      <c r="I9" s="75">
        <f t="shared" si="2"/>
        <v>26.737267</v>
      </c>
      <c r="J9" s="74">
        <f t="shared" si="3"/>
        <v>1.9184420560747661</v>
      </c>
      <c r="K9" s="74">
        <f t="shared" si="4"/>
        <v>0.13429094392523364</v>
      </c>
      <c r="L9" s="83">
        <v>28.79</v>
      </c>
      <c r="M9" s="84"/>
    </row>
    <row r="10" spans="1:13" ht="24">
      <c r="A10" s="73" t="s">
        <v>25</v>
      </c>
      <c r="B10" s="74">
        <v>21.3587</v>
      </c>
      <c r="C10" s="74">
        <v>2.305</v>
      </c>
      <c r="D10" s="74">
        <f t="shared" si="0"/>
        <v>0.23050000000000004</v>
      </c>
      <c r="E10" s="85">
        <v>1.95</v>
      </c>
      <c r="F10" s="74">
        <v>0.04</v>
      </c>
      <c r="G10" s="74">
        <f t="shared" si="5"/>
        <v>25.884199999999996</v>
      </c>
      <c r="H10" s="74">
        <f t="shared" si="1"/>
        <v>1.811894</v>
      </c>
      <c r="I10" s="75">
        <f t="shared" si="2"/>
        <v>27.696093999999995</v>
      </c>
      <c r="J10" s="74">
        <f t="shared" si="3"/>
        <v>-0.5664429906542011</v>
      </c>
      <c r="K10" s="74">
        <f t="shared" si="4"/>
        <v>-0.03965100934579408</v>
      </c>
      <c r="L10" s="76">
        <v>27.09</v>
      </c>
      <c r="M10" s="78">
        <v>28.77</v>
      </c>
    </row>
    <row r="11" spans="1:13" ht="24">
      <c r="A11" s="73" t="s">
        <v>18</v>
      </c>
      <c r="B11" s="74">
        <v>20.895</v>
      </c>
      <c r="C11" s="74">
        <v>2.405</v>
      </c>
      <c r="D11" s="74">
        <f t="shared" si="0"/>
        <v>0.2405</v>
      </c>
      <c r="E11" s="85">
        <v>1.95</v>
      </c>
      <c r="F11" s="74">
        <v>0.04</v>
      </c>
      <c r="G11" s="74">
        <f t="shared" si="5"/>
        <v>25.5305</v>
      </c>
      <c r="H11" s="74">
        <f t="shared" si="1"/>
        <v>1.7871350000000001</v>
      </c>
      <c r="I11" s="75">
        <f t="shared" si="2"/>
        <v>27.317635</v>
      </c>
      <c r="J11" s="74">
        <f t="shared" si="3"/>
        <v>-0.48377102803738176</v>
      </c>
      <c r="K11" s="74">
        <f t="shared" si="4"/>
        <v>-0.03386397196261673</v>
      </c>
      <c r="L11" s="76">
        <v>26.8</v>
      </c>
      <c r="M11" s="86"/>
    </row>
    <row r="12" spans="1:13" ht="24">
      <c r="A12" s="73" t="s">
        <v>40</v>
      </c>
      <c r="B12" s="74">
        <v>14.7437</v>
      </c>
      <c r="C12" s="74">
        <v>0.7181</v>
      </c>
      <c r="D12" s="74">
        <v>0.0718</v>
      </c>
      <c r="E12" s="74">
        <v>0.06</v>
      </c>
      <c r="F12" s="74">
        <v>0.04</v>
      </c>
      <c r="G12" s="74">
        <f t="shared" si="5"/>
        <v>15.6336</v>
      </c>
      <c r="H12" s="74">
        <f t="shared" si="1"/>
        <v>1.094352</v>
      </c>
      <c r="I12" s="75">
        <f t="shared" si="2"/>
        <v>16.727952</v>
      </c>
      <c r="J12" s="74">
        <f t="shared" si="3"/>
        <v>1.0673345794392548</v>
      </c>
      <c r="K12" s="74">
        <f t="shared" si="4"/>
        <v>0.07471342056074784</v>
      </c>
      <c r="L12" s="83">
        <v>17.87</v>
      </c>
      <c r="M12" s="86"/>
    </row>
    <row r="13" spans="1:13" ht="24">
      <c r="A13" s="73" t="s">
        <v>41</v>
      </c>
      <c r="B13" s="74">
        <v>13.8011</v>
      </c>
      <c r="C13" s="74">
        <v>0.6752</v>
      </c>
      <c r="D13" s="74">
        <v>0.0675</v>
      </c>
      <c r="E13" s="74">
        <v>0.06</v>
      </c>
      <c r="F13" s="74">
        <v>0.04</v>
      </c>
      <c r="G13" s="74">
        <f t="shared" si="5"/>
        <v>14.6438</v>
      </c>
      <c r="H13" s="74">
        <f t="shared" si="1"/>
        <v>1.025066</v>
      </c>
      <c r="I13" s="75">
        <f t="shared" si="2"/>
        <v>15.668866000000001</v>
      </c>
      <c r="J13" s="74">
        <f t="shared" si="3"/>
        <v>1.2533962616822432</v>
      </c>
      <c r="K13" s="74">
        <f t="shared" si="4"/>
        <v>0.08773773831775702</v>
      </c>
      <c r="L13" s="83">
        <v>17.01</v>
      </c>
      <c r="M13" s="86"/>
    </row>
    <row r="14" spans="1:13" ht="24">
      <c r="A14" s="73" t="s">
        <v>20</v>
      </c>
      <c r="B14" s="74">
        <v>12.0116</v>
      </c>
      <c r="C14" s="74">
        <v>2.17</v>
      </c>
      <c r="D14" s="74">
        <f t="shared" si="0"/>
        <v>0.217</v>
      </c>
      <c r="E14" s="74">
        <v>-1.9417</v>
      </c>
      <c r="F14" s="74">
        <v>0</v>
      </c>
      <c r="G14" s="74">
        <f>B14+C14+D14+E14+F14</f>
        <v>12.456900000000001</v>
      </c>
      <c r="H14" s="74">
        <f>(G14*0.07)</f>
        <v>0.8719830000000002</v>
      </c>
      <c r="I14" s="75">
        <f t="shared" si="2"/>
        <v>13.328883000000001</v>
      </c>
      <c r="J14" s="74">
        <v>3.2566</v>
      </c>
      <c r="K14" s="74">
        <f t="shared" si="4"/>
        <v>0.22796200000000003</v>
      </c>
      <c r="L14" s="83">
        <v>16.81</v>
      </c>
      <c r="M14" s="86"/>
    </row>
    <row r="15" spans="1:13" ht="24">
      <c r="A15" s="73" t="s">
        <v>19</v>
      </c>
      <c r="B15" s="74">
        <v>12.0116</v>
      </c>
      <c r="C15" s="74">
        <v>2.17</v>
      </c>
      <c r="D15" s="74">
        <f t="shared" si="0"/>
        <v>0.217</v>
      </c>
      <c r="E15" s="74">
        <v>-1.9417</v>
      </c>
      <c r="F15" s="74">
        <v>0</v>
      </c>
      <c r="G15" s="74">
        <f t="shared" si="5"/>
        <v>12.456900000000001</v>
      </c>
      <c r="H15" s="74">
        <f>(G15*0.07)</f>
        <v>0.8719830000000002</v>
      </c>
      <c r="I15" s="75">
        <f t="shared" si="2"/>
        <v>13.328883000000001</v>
      </c>
      <c r="J15" s="74">
        <v>3.2566</v>
      </c>
      <c r="K15" s="74">
        <f t="shared" si="4"/>
        <v>0.22796200000000003</v>
      </c>
      <c r="L15" s="83">
        <v>16.81</v>
      </c>
      <c r="M15" s="86"/>
    </row>
    <row r="16" spans="1:13" ht="24">
      <c r="A16" s="73" t="s">
        <v>21</v>
      </c>
      <c r="B16" s="74">
        <v>12.0116</v>
      </c>
      <c r="C16" s="74">
        <v>2.17</v>
      </c>
      <c r="D16" s="74">
        <f t="shared" si="0"/>
        <v>0.217</v>
      </c>
      <c r="E16" s="74">
        <v>-1.9417</v>
      </c>
      <c r="F16" s="74">
        <v>0</v>
      </c>
      <c r="G16" s="74">
        <f t="shared" si="5"/>
        <v>12.456900000000001</v>
      </c>
      <c r="H16" s="74">
        <f>(G16*0.07)</f>
        <v>0.8719830000000002</v>
      </c>
      <c r="I16" s="75">
        <f t="shared" si="2"/>
        <v>13.328883000000001</v>
      </c>
      <c r="J16" s="74">
        <v>3.2566</v>
      </c>
      <c r="K16" s="74">
        <f t="shared" si="4"/>
        <v>0.22796200000000003</v>
      </c>
      <c r="L16" s="83">
        <v>16.81</v>
      </c>
      <c r="M16" s="86"/>
    </row>
    <row r="17" spans="1:13" ht="24">
      <c r="A17" s="87"/>
      <c r="B17" s="88"/>
      <c r="C17" s="69"/>
      <c r="D17" s="69"/>
      <c r="E17" s="69"/>
      <c r="F17" s="89"/>
      <c r="G17" s="90"/>
      <c r="H17" s="90"/>
      <c r="I17" s="91"/>
      <c r="J17" s="68"/>
      <c r="K17" s="92"/>
      <c r="L17" s="93"/>
      <c r="M17" s="72"/>
    </row>
    <row r="18" spans="1:12" ht="24">
      <c r="A18" s="56" t="s">
        <v>42</v>
      </c>
      <c r="B18" s="94">
        <v>37.7677</v>
      </c>
      <c r="C18" s="95" t="s">
        <v>22</v>
      </c>
      <c r="D18" s="56"/>
      <c r="E18" s="56"/>
      <c r="F18" s="96"/>
      <c r="G18" s="96"/>
      <c r="H18" s="97"/>
      <c r="I18" s="74"/>
      <c r="J18" s="98"/>
      <c r="K18" s="95"/>
      <c r="L18" s="74"/>
    </row>
    <row r="19" spans="1:3" ht="24">
      <c r="A19" t="s">
        <v>43</v>
      </c>
      <c r="B19" s="99">
        <v>-0.1292</v>
      </c>
      <c r="C19" s="95" t="s">
        <v>30</v>
      </c>
    </row>
    <row r="20" spans="1:3" ht="24">
      <c r="A20" t="s">
        <v>44</v>
      </c>
      <c r="B20" s="99">
        <v>3.0434</v>
      </c>
      <c r="C20" s="95" t="s">
        <v>30</v>
      </c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3.421875" style="0" customWidth="1"/>
    <col min="2" max="2" width="11.140625" style="0" customWidth="1"/>
    <col min="10" max="10" width="12.7109375" style="0" customWidth="1"/>
    <col min="13" max="13" width="11.0039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84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19.8268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26.420299999999997</v>
      </c>
      <c r="H6" s="116">
        <f aca="true" t="shared" si="1" ref="H6:H14">+G6*0.07</f>
        <v>1.849421</v>
      </c>
      <c r="I6" s="117">
        <f>+G6+H6</f>
        <v>28.269720999999997</v>
      </c>
      <c r="J6" s="116">
        <f aca="true" t="shared" si="2" ref="J6:J14">(L6-I6)/1.07</f>
        <v>1.0469897196261715</v>
      </c>
      <c r="K6" s="116">
        <f aca="true" t="shared" si="3" ref="K6:K12">(J6*0.07)</f>
        <v>0.073289280373832</v>
      </c>
      <c r="L6" s="118">
        <v>29.39</v>
      </c>
      <c r="M6" s="119">
        <f>I6+1.4</f>
        <v>29.669720999999996</v>
      </c>
    </row>
    <row r="7" spans="1:13" ht="23.25">
      <c r="A7" s="115" t="s">
        <v>16</v>
      </c>
      <c r="B7" s="116">
        <v>19.3449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25.7384</v>
      </c>
      <c r="H7" s="116">
        <f t="shared" si="1"/>
        <v>1.8016880000000002</v>
      </c>
      <c r="I7" s="117">
        <f>+G7+H7</f>
        <v>27.540087999999997</v>
      </c>
      <c r="J7" s="116">
        <f t="shared" si="2"/>
        <v>0.9812261682243014</v>
      </c>
      <c r="K7" s="116">
        <f t="shared" si="3"/>
        <v>0.0686858317757011</v>
      </c>
      <c r="L7" s="118">
        <v>28.59</v>
      </c>
      <c r="M7" s="119">
        <f>I7+1.4</f>
        <v>28.940087999999996</v>
      </c>
    </row>
    <row r="8" spans="1:13" ht="23.25">
      <c r="A8" s="115" t="s">
        <v>24</v>
      </c>
      <c r="B8" s="120">
        <v>20.3781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24.60225</v>
      </c>
      <c r="H8" s="116">
        <f>+G8*0.07</f>
        <v>1.7221575000000002</v>
      </c>
      <c r="I8" s="117">
        <f>+G8+H8</f>
        <v>26.324407500000003</v>
      </c>
      <c r="J8" s="116">
        <f t="shared" si="2"/>
        <v>1.463170560747661</v>
      </c>
      <c r="K8" s="116">
        <f t="shared" si="3"/>
        <v>0.10242193925233628</v>
      </c>
      <c r="L8" s="118">
        <v>27.89</v>
      </c>
      <c r="M8" s="119">
        <f>M6-1.5</f>
        <v>28.169720999999996</v>
      </c>
    </row>
    <row r="9" spans="1:13" ht="23.25">
      <c r="A9" s="115" t="s">
        <v>17</v>
      </c>
      <c r="B9" s="116">
        <v>21.1144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24.6149</v>
      </c>
      <c r="H9" s="116">
        <f t="shared" si="1"/>
        <v>1.723043</v>
      </c>
      <c r="I9" s="117">
        <f>G9+H9</f>
        <v>26.337943</v>
      </c>
      <c r="J9" s="116">
        <f t="shared" si="2"/>
        <v>2.3290252336448587</v>
      </c>
      <c r="K9" s="116">
        <f t="shared" si="3"/>
        <v>0.16303176635514013</v>
      </c>
      <c r="L9" s="121">
        <v>28.83</v>
      </c>
      <c r="M9" s="122"/>
    </row>
    <row r="10" spans="1:13" ht="23.25">
      <c r="A10" s="115" t="s">
        <v>25</v>
      </c>
      <c r="B10" s="116">
        <v>21.1886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24.7141</v>
      </c>
      <c r="H10" s="116">
        <f t="shared" si="1"/>
        <v>1.7299870000000002</v>
      </c>
      <c r="I10" s="117">
        <f>+G10+H10</f>
        <v>26.444087</v>
      </c>
      <c r="J10" s="116">
        <f t="shared" si="2"/>
        <v>1.0242177570093451</v>
      </c>
      <c r="K10" s="116">
        <f t="shared" si="3"/>
        <v>0.07169524299065416</v>
      </c>
      <c r="L10" s="118">
        <v>27.54</v>
      </c>
      <c r="M10" s="119">
        <f>I10+1.07</f>
        <v>27.514087</v>
      </c>
    </row>
    <row r="11" spans="1:13" ht="23.25">
      <c r="A11" s="115" t="s">
        <v>57</v>
      </c>
      <c r="B11" s="123">
        <v>20.5869</v>
      </c>
      <c r="C11" s="116">
        <v>2.405</v>
      </c>
      <c r="D11" s="116">
        <v>0.2405</v>
      </c>
      <c r="E11" s="124">
        <f>G11-F11-D11-C11-B11</f>
        <v>-0.7032411214953314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3"/>
        <v>0.09100000000000001</v>
      </c>
      <c r="L11" s="118">
        <f>L10-2</f>
        <v>25.54</v>
      </c>
      <c r="M11" s="122"/>
    </row>
    <row r="12" spans="1:13" ht="23.25">
      <c r="A12" s="115" t="s">
        <v>18</v>
      </c>
      <c r="B12" s="116">
        <v>20.7388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24.3743</v>
      </c>
      <c r="H12" s="116">
        <f t="shared" si="1"/>
        <v>1.7062010000000003</v>
      </c>
      <c r="I12" s="117">
        <f>+G12+H12</f>
        <v>26.080501</v>
      </c>
      <c r="J12" s="116">
        <f t="shared" si="2"/>
        <v>1.1864476635514016</v>
      </c>
      <c r="K12" s="116">
        <f t="shared" si="3"/>
        <v>0.08305133644859812</v>
      </c>
      <c r="L12" s="118">
        <v>27.35</v>
      </c>
      <c r="M12" s="122"/>
    </row>
    <row r="13" spans="1:13" ht="23.25">
      <c r="A13" s="115" t="s">
        <v>28</v>
      </c>
      <c r="B13" s="116">
        <v>13.9026</v>
      </c>
      <c r="C13" s="123">
        <v>0.7328</v>
      </c>
      <c r="D13" s="116">
        <v>0.0733</v>
      </c>
      <c r="E13" s="116">
        <f>0.06</f>
        <v>0.06</v>
      </c>
      <c r="F13" s="116">
        <v>0.04</v>
      </c>
      <c r="G13" s="116">
        <f>+B13+C13+D13+E13+F13</f>
        <v>14.808699999999998</v>
      </c>
      <c r="H13" s="116">
        <f t="shared" si="1"/>
        <v>1.036609</v>
      </c>
      <c r="I13" s="117">
        <f>G13+H13</f>
        <v>15.845308999999999</v>
      </c>
      <c r="J13" s="116">
        <f t="shared" si="2"/>
        <v>1.2941037383177587</v>
      </c>
      <c r="K13" s="116">
        <f>+J13*0.07</f>
        <v>0.09058726168224313</v>
      </c>
      <c r="L13" s="121">
        <v>17.23</v>
      </c>
      <c r="M13" s="122"/>
    </row>
    <row r="14" spans="1:13" ht="23.25">
      <c r="A14" s="115" t="s">
        <v>29</v>
      </c>
      <c r="B14" s="116">
        <v>12.6916</v>
      </c>
      <c r="C14" s="123">
        <v>0.6833</v>
      </c>
      <c r="D14" s="116">
        <v>0.0683</v>
      </c>
      <c r="E14" s="116">
        <f>0.06</f>
        <v>0.06</v>
      </c>
      <c r="F14" s="116">
        <v>0.04</v>
      </c>
      <c r="G14" s="116">
        <f>+B14+C14+D14+E14+F14</f>
        <v>13.5432</v>
      </c>
      <c r="H14" s="116">
        <f t="shared" si="1"/>
        <v>0.9480240000000001</v>
      </c>
      <c r="I14" s="117">
        <f>G14+H14</f>
        <v>14.491224</v>
      </c>
      <c r="J14" s="116">
        <f t="shared" si="2"/>
        <v>1.7558654205607478</v>
      </c>
      <c r="K14" s="116">
        <f>+J14*0.07</f>
        <v>0.12291057943925236</v>
      </c>
      <c r="L14" s="121">
        <v>16.37</v>
      </c>
      <c r="M14" s="122"/>
    </row>
    <row r="15" spans="1:13" ht="23.25">
      <c r="A15" s="115" t="s">
        <v>20</v>
      </c>
      <c r="B15" s="123">
        <v>12.1266</v>
      </c>
      <c r="C15" s="116">
        <v>2.17</v>
      </c>
      <c r="D15" s="116">
        <f t="shared" si="0"/>
        <v>0.217</v>
      </c>
      <c r="E15" s="116">
        <f>G15-B15-C15-D15</f>
        <v>-2.0567000000000006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12.1266</v>
      </c>
      <c r="C16" s="116">
        <v>2.17</v>
      </c>
      <c r="D16" s="116">
        <f t="shared" si="0"/>
        <v>0.217</v>
      </c>
      <c r="E16" s="116">
        <f>G16-B16-C16-D16</f>
        <v>-2.0567000000000006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12.1266</v>
      </c>
      <c r="C17" s="116">
        <v>2.17</v>
      </c>
      <c r="D17" s="116">
        <f t="shared" si="0"/>
        <v>0.217</v>
      </c>
      <c r="E17" s="116">
        <f>G17-B17-C17-D17</f>
        <v>-2.0567000000000006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38.5487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1.2786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2.7868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2.57421875" style="0" customWidth="1"/>
    <col min="2" max="2" width="11.7109375" style="0" customWidth="1"/>
    <col min="7" max="7" width="14.8515625" style="0" customWidth="1"/>
    <col min="10" max="10" width="12.140625" style="0" customWidth="1"/>
    <col min="13" max="13" width="10.574218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85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20.2342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26.8277</v>
      </c>
      <c r="H6" s="116">
        <f aca="true" t="shared" si="1" ref="H6:H14">+G6*0.07</f>
        <v>1.8779390000000002</v>
      </c>
      <c r="I6" s="117">
        <f>+G6+H6</f>
        <v>28.705639</v>
      </c>
      <c r="J6" s="116">
        <f aca="true" t="shared" si="2" ref="J6:J14">(L6-I6)/1.07</f>
        <v>0.6395897196261674</v>
      </c>
      <c r="K6" s="116">
        <f aca="true" t="shared" si="3" ref="K6:K12">(J6*0.07)</f>
        <v>0.04477128037383172</v>
      </c>
      <c r="L6" s="118">
        <v>29.39</v>
      </c>
      <c r="M6" s="119">
        <f>I6+1.4</f>
        <v>30.105639</v>
      </c>
    </row>
    <row r="7" spans="1:13" ht="23.25">
      <c r="A7" s="115" t="s">
        <v>16</v>
      </c>
      <c r="B7" s="116">
        <v>19.7521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26.145599999999998</v>
      </c>
      <c r="H7" s="116">
        <f t="shared" si="1"/>
        <v>1.830192</v>
      </c>
      <c r="I7" s="117">
        <f>+G7+H7</f>
        <v>27.975792</v>
      </c>
      <c r="J7" s="116">
        <f t="shared" si="2"/>
        <v>0.5740261682243003</v>
      </c>
      <c r="K7" s="116">
        <f t="shared" si="3"/>
        <v>0.040181831775701025</v>
      </c>
      <c r="L7" s="118">
        <v>28.59</v>
      </c>
      <c r="M7" s="119">
        <f>I7+1.4</f>
        <v>29.375791999999997</v>
      </c>
    </row>
    <row r="8" spans="1:13" ht="23.25">
      <c r="A8" s="115" t="s">
        <v>24</v>
      </c>
      <c r="B8" s="120">
        <v>20.7448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24.968950000000003</v>
      </c>
      <c r="H8" s="116">
        <f>+G8*0.07</f>
        <v>1.7478265000000004</v>
      </c>
      <c r="I8" s="117">
        <f>+G8+H8</f>
        <v>26.7167765</v>
      </c>
      <c r="J8" s="116">
        <f t="shared" si="2"/>
        <v>1.0964705607476624</v>
      </c>
      <c r="K8" s="116">
        <f t="shared" si="3"/>
        <v>0.07675293925233637</v>
      </c>
      <c r="L8" s="118">
        <v>27.89</v>
      </c>
      <c r="M8" s="119">
        <f>M6-1.5</f>
        <v>28.605639</v>
      </c>
    </row>
    <row r="9" spans="1:13" ht="23.25">
      <c r="A9" s="115" t="s">
        <v>17</v>
      </c>
      <c r="B9" s="116">
        <v>21.1223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24.622799999999998</v>
      </c>
      <c r="H9" s="116">
        <f t="shared" si="1"/>
        <v>1.7235960000000001</v>
      </c>
      <c r="I9" s="117">
        <f>G9+H9</f>
        <v>26.346396</v>
      </c>
      <c r="J9" s="116">
        <f t="shared" si="2"/>
        <v>2.3211252336448593</v>
      </c>
      <c r="K9" s="116">
        <f t="shared" si="3"/>
        <v>0.16247876635514016</v>
      </c>
      <c r="L9" s="121">
        <v>28.83</v>
      </c>
      <c r="M9" s="122"/>
    </row>
    <row r="10" spans="1:13" ht="23.25">
      <c r="A10" s="115" t="s">
        <v>25</v>
      </c>
      <c r="B10" s="116">
        <v>21.2757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24.801199999999998</v>
      </c>
      <c r="H10" s="116">
        <f t="shared" si="1"/>
        <v>1.736084</v>
      </c>
      <c r="I10" s="117">
        <f>+G10+H10</f>
        <v>26.537284</v>
      </c>
      <c r="J10" s="116">
        <f t="shared" si="2"/>
        <v>0.9371177570093453</v>
      </c>
      <c r="K10" s="116">
        <f t="shared" si="3"/>
        <v>0.06559824299065417</v>
      </c>
      <c r="L10" s="118">
        <v>27.54</v>
      </c>
      <c r="M10" s="119">
        <f>I10+1.07</f>
        <v>27.607284</v>
      </c>
    </row>
    <row r="11" spans="1:13" ht="23.25">
      <c r="A11" s="115" t="s">
        <v>57</v>
      </c>
      <c r="B11" s="123">
        <v>20.6429</v>
      </c>
      <c r="C11" s="116">
        <v>2.405</v>
      </c>
      <c r="D11" s="116">
        <v>0.2405</v>
      </c>
      <c r="E11" s="124">
        <f>G11-F11-D11-C11-B11</f>
        <v>-0.7592411214953323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3"/>
        <v>0.09100000000000001</v>
      </c>
      <c r="L11" s="118">
        <f>L10-2</f>
        <v>25.54</v>
      </c>
      <c r="M11" s="122"/>
    </row>
    <row r="12" spans="1:13" ht="23.25">
      <c r="A12" s="115" t="s">
        <v>18</v>
      </c>
      <c r="B12" s="116">
        <v>20.8257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24.4612</v>
      </c>
      <c r="H12" s="116">
        <f t="shared" si="1"/>
        <v>1.7122840000000004</v>
      </c>
      <c r="I12" s="117">
        <f>+G12+H12</f>
        <v>26.173484000000002</v>
      </c>
      <c r="J12" s="116">
        <f t="shared" si="2"/>
        <v>1.0995476635514012</v>
      </c>
      <c r="K12" s="116">
        <f t="shared" si="3"/>
        <v>0.07696833644859809</v>
      </c>
      <c r="L12" s="118">
        <v>27.35</v>
      </c>
      <c r="M12" s="122"/>
    </row>
    <row r="13" spans="1:13" ht="23.25">
      <c r="A13" s="115" t="s">
        <v>28</v>
      </c>
      <c r="B13" s="116">
        <v>13.9208</v>
      </c>
      <c r="C13" s="123">
        <v>0.7328</v>
      </c>
      <c r="D13" s="116">
        <v>0.0733</v>
      </c>
      <c r="E13" s="116">
        <f>0.06</f>
        <v>0.06</v>
      </c>
      <c r="F13" s="116">
        <v>0.04</v>
      </c>
      <c r="G13" s="116">
        <f>+B13+C13+D13+E13+F13</f>
        <v>14.826899999999998</v>
      </c>
      <c r="H13" s="116">
        <f t="shared" si="1"/>
        <v>1.037883</v>
      </c>
      <c r="I13" s="117">
        <f>G13+H13</f>
        <v>15.864783</v>
      </c>
      <c r="J13" s="116">
        <f t="shared" si="2"/>
        <v>1.275903738317758</v>
      </c>
      <c r="K13" s="116">
        <f>+J13*0.07</f>
        <v>0.08931326168224307</v>
      </c>
      <c r="L13" s="121">
        <v>17.23</v>
      </c>
      <c r="M13" s="122"/>
    </row>
    <row r="14" spans="1:13" ht="23.25">
      <c r="A14" s="115" t="s">
        <v>29</v>
      </c>
      <c r="B14" s="116">
        <v>12.6964</v>
      </c>
      <c r="C14" s="123">
        <v>0.6833</v>
      </c>
      <c r="D14" s="116">
        <v>0.0683</v>
      </c>
      <c r="E14" s="116">
        <f>0.06</f>
        <v>0.06</v>
      </c>
      <c r="F14" s="116">
        <v>0.04</v>
      </c>
      <c r="G14" s="116">
        <f>+B14+C14+D14+E14+F14</f>
        <v>13.548</v>
      </c>
      <c r="H14" s="116">
        <f t="shared" si="1"/>
        <v>0.9483600000000001</v>
      </c>
      <c r="I14" s="117">
        <f>G14+H14</f>
        <v>14.49636</v>
      </c>
      <c r="J14" s="116">
        <f t="shared" si="2"/>
        <v>1.7510654205607492</v>
      </c>
      <c r="K14" s="116">
        <f>+J14*0.07</f>
        <v>0.12257457943925246</v>
      </c>
      <c r="L14" s="121">
        <v>16.37</v>
      </c>
      <c r="M14" s="122"/>
    </row>
    <row r="15" spans="1:13" ht="23.25">
      <c r="A15" s="115" t="s">
        <v>20</v>
      </c>
      <c r="B15" s="123">
        <v>12.1236</v>
      </c>
      <c r="C15" s="116">
        <v>2.17</v>
      </c>
      <c r="D15" s="116">
        <f t="shared" si="0"/>
        <v>0.217</v>
      </c>
      <c r="E15" s="116">
        <f>G15-B15-C15-D15</f>
        <v>-2.0537000000000005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12.1236</v>
      </c>
      <c r="C16" s="116">
        <v>2.17</v>
      </c>
      <c r="D16" s="116">
        <f t="shared" si="0"/>
        <v>0.217</v>
      </c>
      <c r="E16" s="116">
        <f>G16-B16-C16-D16</f>
        <v>-2.0537000000000005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12.1236</v>
      </c>
      <c r="C17" s="116">
        <v>2.17</v>
      </c>
      <c r="D17" s="116">
        <f t="shared" si="0"/>
        <v>0.217</v>
      </c>
      <c r="E17" s="116">
        <f>G17-B17-C17-D17</f>
        <v>-2.0537000000000005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38.5634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1.1428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2.5856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4.7109375" style="0" customWidth="1"/>
    <col min="2" max="2" width="10.8515625" style="0" customWidth="1"/>
    <col min="7" max="7" width="14.7109375" style="0" customWidth="1"/>
    <col min="10" max="10" width="13.7109375" style="0" customWidth="1"/>
    <col min="13" max="13" width="11.0039062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86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20.435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27.028499999999998</v>
      </c>
      <c r="H6" s="116">
        <f aca="true" t="shared" si="1" ref="H6:H14">+G6*0.07</f>
        <v>1.891995</v>
      </c>
      <c r="I6" s="117">
        <f>+G6+H6</f>
        <v>28.920495</v>
      </c>
      <c r="J6" s="116">
        <f aca="true" t="shared" si="2" ref="J6:J14">(L6-I6)/1.07</f>
        <v>0.4387897196261697</v>
      </c>
      <c r="K6" s="116">
        <f aca="true" t="shared" si="3" ref="K6:K12">(J6*0.07)</f>
        <v>0.030715280373831883</v>
      </c>
      <c r="L6" s="118">
        <v>29.39</v>
      </c>
      <c r="M6" s="119">
        <f>I6+1.4</f>
        <v>30.320494999999998</v>
      </c>
    </row>
    <row r="7" spans="1:13" ht="23.25">
      <c r="A7" s="115" t="s">
        <v>16</v>
      </c>
      <c r="B7" s="116">
        <v>19.9534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26.346899999999998</v>
      </c>
      <c r="H7" s="116">
        <f t="shared" si="1"/>
        <v>1.8442830000000001</v>
      </c>
      <c r="I7" s="117">
        <f>+G7+H7</f>
        <v>28.191183</v>
      </c>
      <c r="J7" s="116">
        <f t="shared" si="2"/>
        <v>0.37272616822430005</v>
      </c>
      <c r="K7" s="116">
        <f t="shared" si="3"/>
        <v>0.026090831775701005</v>
      </c>
      <c r="L7" s="118">
        <v>28.59</v>
      </c>
      <c r="M7" s="119">
        <f>I7+1.4</f>
        <v>29.591182999999997</v>
      </c>
    </row>
    <row r="8" spans="1:13" ht="23.25">
      <c r="A8" s="115" t="s">
        <v>24</v>
      </c>
      <c r="B8" s="120">
        <v>20.9255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25.14965</v>
      </c>
      <c r="H8" s="116">
        <f>+G8*0.07</f>
        <v>1.7604755000000003</v>
      </c>
      <c r="I8" s="117">
        <f>+G8+H8</f>
        <v>26.910125500000003</v>
      </c>
      <c r="J8" s="116">
        <f t="shared" si="2"/>
        <v>0.9157705607476612</v>
      </c>
      <c r="K8" s="116">
        <f t="shared" si="3"/>
        <v>0.06410393925233629</v>
      </c>
      <c r="L8" s="118">
        <v>27.89</v>
      </c>
      <c r="M8" s="119">
        <f>M6-1.5</f>
        <v>28.820494999999998</v>
      </c>
    </row>
    <row r="9" spans="1:13" ht="23.25">
      <c r="A9" s="115" t="s">
        <v>17</v>
      </c>
      <c r="B9" s="116">
        <v>21.1975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24.698</v>
      </c>
      <c r="H9" s="116">
        <f t="shared" si="1"/>
        <v>1.7288600000000003</v>
      </c>
      <c r="I9" s="117">
        <f>G9+H9</f>
        <v>26.42686</v>
      </c>
      <c r="J9" s="116">
        <f t="shared" si="2"/>
        <v>2.245925233644857</v>
      </c>
      <c r="K9" s="116">
        <f t="shared" si="3"/>
        <v>0.15721476635514</v>
      </c>
      <c r="L9" s="121">
        <v>28.83</v>
      </c>
      <c r="M9" s="122"/>
    </row>
    <row r="10" spans="1:13" ht="23.25">
      <c r="A10" s="115" t="s">
        <v>25</v>
      </c>
      <c r="B10" s="116">
        <v>21.1258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24.6513</v>
      </c>
      <c r="H10" s="116">
        <f t="shared" si="1"/>
        <v>1.725591</v>
      </c>
      <c r="I10" s="117">
        <f>+G10+H10</f>
        <v>26.376891</v>
      </c>
      <c r="J10" s="116">
        <f t="shared" si="2"/>
        <v>1.0870177570093444</v>
      </c>
      <c r="K10" s="116">
        <f t="shared" si="3"/>
        <v>0.07609124299065412</v>
      </c>
      <c r="L10" s="118">
        <v>27.54</v>
      </c>
      <c r="M10" s="119">
        <f>I10+1.07</f>
        <v>27.446891</v>
      </c>
    </row>
    <row r="11" spans="1:13" ht="23.25">
      <c r="A11" s="115" t="s">
        <v>57</v>
      </c>
      <c r="B11" s="123">
        <v>20.627</v>
      </c>
      <c r="C11" s="116">
        <v>2.405</v>
      </c>
      <c r="D11" s="116">
        <v>0.2405</v>
      </c>
      <c r="E11" s="124">
        <f>G11-F11-D11-C11-B11</f>
        <v>-0.7433411214953303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3"/>
        <v>0.09100000000000001</v>
      </c>
      <c r="L11" s="118">
        <f>L10-2</f>
        <v>25.54</v>
      </c>
      <c r="M11" s="122"/>
    </row>
    <row r="12" spans="1:13" ht="23.25">
      <c r="A12" s="115" t="s">
        <v>18</v>
      </c>
      <c r="B12" s="116">
        <v>20.6763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24.3118</v>
      </c>
      <c r="H12" s="116">
        <f t="shared" si="1"/>
        <v>1.7018260000000003</v>
      </c>
      <c r="I12" s="117">
        <f>+G12+H12</f>
        <v>26.013626000000002</v>
      </c>
      <c r="J12" s="116">
        <f t="shared" si="2"/>
        <v>1.2489476635514012</v>
      </c>
      <c r="K12" s="116">
        <f t="shared" si="3"/>
        <v>0.0874263364485981</v>
      </c>
      <c r="L12" s="118">
        <v>27.35</v>
      </c>
      <c r="M12" s="122"/>
    </row>
    <row r="13" spans="1:13" ht="23.25">
      <c r="A13" s="115" t="s">
        <v>28</v>
      </c>
      <c r="B13" s="116">
        <v>14.1808</v>
      </c>
      <c r="C13" s="123">
        <v>0.7328</v>
      </c>
      <c r="D13" s="116">
        <v>0.0733</v>
      </c>
      <c r="E13" s="116">
        <f>0.06</f>
        <v>0.06</v>
      </c>
      <c r="F13" s="116">
        <v>0.04</v>
      </c>
      <c r="G13" s="116">
        <f>+B13+C13+D13+E13+F13</f>
        <v>15.086899999999998</v>
      </c>
      <c r="H13" s="116">
        <f t="shared" si="1"/>
        <v>1.0560829999999999</v>
      </c>
      <c r="I13" s="117">
        <f>G13+H13</f>
        <v>16.142982999999997</v>
      </c>
      <c r="J13" s="116">
        <f t="shared" si="2"/>
        <v>1.0159037383177598</v>
      </c>
      <c r="K13" s="116">
        <f>+J13*0.07</f>
        <v>0.07111326168224319</v>
      </c>
      <c r="L13" s="121">
        <v>17.23</v>
      </c>
      <c r="M13" s="122"/>
    </row>
    <row r="14" spans="1:13" ht="23.25">
      <c r="A14" s="115" t="s">
        <v>29</v>
      </c>
      <c r="B14" s="116">
        <v>13.0307</v>
      </c>
      <c r="C14" s="123">
        <v>0.6833</v>
      </c>
      <c r="D14" s="116">
        <v>0.0683</v>
      </c>
      <c r="E14" s="116">
        <f>0.06</f>
        <v>0.06</v>
      </c>
      <c r="F14" s="116">
        <v>0.04</v>
      </c>
      <c r="G14" s="116">
        <f>+B14+C14+D14+E14+F14</f>
        <v>13.882299999999999</v>
      </c>
      <c r="H14" s="116">
        <f t="shared" si="1"/>
        <v>0.971761</v>
      </c>
      <c r="I14" s="117">
        <f>G14+H14</f>
        <v>14.854061</v>
      </c>
      <c r="J14" s="116">
        <f t="shared" si="2"/>
        <v>1.4167654205607487</v>
      </c>
      <c r="K14" s="116">
        <f>+J14*0.07</f>
        <v>0.09917357943925242</v>
      </c>
      <c r="L14" s="121">
        <v>16.37</v>
      </c>
      <c r="M14" s="122"/>
    </row>
    <row r="15" spans="1:13" ht="23.25">
      <c r="A15" s="115" t="s">
        <v>20</v>
      </c>
      <c r="B15" s="123">
        <v>12.1236</v>
      </c>
      <c r="C15" s="116">
        <v>2.17</v>
      </c>
      <c r="D15" s="116">
        <f t="shared" si="0"/>
        <v>0.217</v>
      </c>
      <c r="E15" s="116">
        <f>G15-B15-C15-D15</f>
        <v>-2.0537000000000005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12.1236</v>
      </c>
      <c r="C16" s="116">
        <v>2.17</v>
      </c>
      <c r="D16" s="116">
        <f t="shared" si="0"/>
        <v>0.217</v>
      </c>
      <c r="E16" s="116">
        <f>G16-B16-C16-D16</f>
        <v>-2.0537000000000005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12.1236</v>
      </c>
      <c r="C17" s="116">
        <v>2.17</v>
      </c>
      <c r="D17" s="116">
        <f t="shared" si="0"/>
        <v>0.217</v>
      </c>
      <c r="E17" s="116">
        <f>G17-B17-C17-D17</f>
        <v>-2.0537000000000005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38.5201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1.1323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2.6824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2.7109375" style="0" customWidth="1"/>
    <col min="2" max="2" width="10.7109375" style="0" customWidth="1"/>
    <col min="7" max="7" width="13.140625" style="0" customWidth="1"/>
    <col min="10" max="10" width="12.28125" style="0" customWidth="1"/>
    <col min="13" max="13" width="10.574218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87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20.6739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27.2674</v>
      </c>
      <c r="H6" s="116">
        <f aca="true" t="shared" si="1" ref="H6:H14">+G6*0.07</f>
        <v>1.9087180000000001</v>
      </c>
      <c r="I6" s="117">
        <f>+G6+H6</f>
        <v>29.176118</v>
      </c>
      <c r="J6" s="116">
        <f aca="true" t="shared" si="2" ref="J6:J14">(L6-I6)/1.07</f>
        <v>0.573721495327103</v>
      </c>
      <c r="K6" s="116">
        <f aca="true" t="shared" si="3" ref="K6:K12">(J6*0.07)</f>
        <v>0.04016050467289722</v>
      </c>
      <c r="L6" s="118">
        <v>29.79</v>
      </c>
      <c r="M6" s="119">
        <f>I6+1.4</f>
        <v>30.576117999999997</v>
      </c>
    </row>
    <row r="7" spans="1:13" ht="23.25">
      <c r="A7" s="115" t="s">
        <v>16</v>
      </c>
      <c r="B7" s="116">
        <v>20.1919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26.5854</v>
      </c>
      <c r="H7" s="116">
        <f t="shared" si="1"/>
        <v>1.8609780000000002</v>
      </c>
      <c r="I7" s="117">
        <f>+G7+H7</f>
        <v>28.446378</v>
      </c>
      <c r="J7" s="116">
        <f t="shared" si="2"/>
        <v>0.5080579439252328</v>
      </c>
      <c r="K7" s="116">
        <f t="shared" si="3"/>
        <v>0.0355640560747663</v>
      </c>
      <c r="L7" s="118">
        <v>28.99</v>
      </c>
      <c r="M7" s="119">
        <f>I7+1.4</f>
        <v>29.846377999999998</v>
      </c>
    </row>
    <row r="8" spans="1:13" ht="23.25">
      <c r="A8" s="115" t="s">
        <v>24</v>
      </c>
      <c r="B8" s="120">
        <v>21.3705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25.59465</v>
      </c>
      <c r="H8" s="116">
        <f>+G8*0.07</f>
        <v>1.7916255000000003</v>
      </c>
      <c r="I8" s="117">
        <f>+G8+H8</f>
        <v>27.386275500000004</v>
      </c>
      <c r="J8" s="116">
        <f t="shared" si="2"/>
        <v>0.844602336448594</v>
      </c>
      <c r="K8" s="116">
        <f t="shared" si="3"/>
        <v>0.05912216355140158</v>
      </c>
      <c r="L8" s="118">
        <v>28.29</v>
      </c>
      <c r="M8" s="119">
        <f>M6-1.5</f>
        <v>29.076117999999997</v>
      </c>
    </row>
    <row r="9" spans="1:13" ht="23.25">
      <c r="A9" s="115" t="s">
        <v>17</v>
      </c>
      <c r="B9" s="116">
        <v>21.15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24.650499999999997</v>
      </c>
      <c r="H9" s="116">
        <f t="shared" si="1"/>
        <v>1.725535</v>
      </c>
      <c r="I9" s="117">
        <f>G9+H9</f>
        <v>26.376034999999998</v>
      </c>
      <c r="J9" s="116">
        <f t="shared" si="2"/>
        <v>2.29342523364486</v>
      </c>
      <c r="K9" s="116">
        <f t="shared" si="3"/>
        <v>0.16053976635514022</v>
      </c>
      <c r="L9" s="121">
        <v>28.83</v>
      </c>
      <c r="M9" s="122"/>
    </row>
    <row r="10" spans="1:13" ht="23.25">
      <c r="A10" s="115" t="s">
        <v>25</v>
      </c>
      <c r="B10" s="116">
        <v>21.1176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24.643099999999997</v>
      </c>
      <c r="H10" s="116">
        <f t="shared" si="1"/>
        <v>1.725017</v>
      </c>
      <c r="I10" s="117">
        <f>+G10+H10</f>
        <v>26.368116999999998</v>
      </c>
      <c r="J10" s="116">
        <f t="shared" si="2"/>
        <v>1.0952177570093469</v>
      </c>
      <c r="K10" s="116">
        <f t="shared" si="3"/>
        <v>0.07666524299065429</v>
      </c>
      <c r="L10" s="118">
        <v>27.54</v>
      </c>
      <c r="M10" s="119">
        <f>I10+1.07</f>
        <v>27.438117</v>
      </c>
    </row>
    <row r="11" spans="1:13" ht="23.25">
      <c r="A11" s="115" t="s">
        <v>57</v>
      </c>
      <c r="B11" s="123">
        <v>20.5368</v>
      </c>
      <c r="C11" s="116">
        <v>2.405</v>
      </c>
      <c r="D11" s="116">
        <v>0.2405</v>
      </c>
      <c r="E11" s="124">
        <f>G11-F11-D11-C11-B11</f>
        <v>-0.6531411214953309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3"/>
        <v>0.09100000000000001</v>
      </c>
      <c r="L11" s="118">
        <f>L10-2</f>
        <v>25.54</v>
      </c>
      <c r="M11" s="122"/>
    </row>
    <row r="12" spans="1:13" ht="23.25">
      <c r="A12" s="115" t="s">
        <v>18</v>
      </c>
      <c r="B12" s="116">
        <v>20.6677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24.3032</v>
      </c>
      <c r="H12" s="116">
        <f t="shared" si="1"/>
        <v>1.7012240000000003</v>
      </c>
      <c r="I12" s="117">
        <f>+G12+H12</f>
        <v>26.004424</v>
      </c>
      <c r="J12" s="116">
        <f t="shared" si="2"/>
        <v>1.257547663551403</v>
      </c>
      <c r="K12" s="116">
        <f t="shared" si="3"/>
        <v>0.08802833644859821</v>
      </c>
      <c r="L12" s="118">
        <v>27.35</v>
      </c>
      <c r="M12" s="122"/>
    </row>
    <row r="13" spans="1:13" ht="23.25">
      <c r="A13" s="115" t="s">
        <v>28</v>
      </c>
      <c r="B13" s="116">
        <v>14.2261</v>
      </c>
      <c r="C13" s="123">
        <v>0.7328</v>
      </c>
      <c r="D13" s="116">
        <v>0.0733</v>
      </c>
      <c r="E13" s="116">
        <f>0.06</f>
        <v>0.06</v>
      </c>
      <c r="F13" s="116">
        <v>0.04</v>
      </c>
      <c r="G13" s="116">
        <f>+B13+C13+D13+E13+F13</f>
        <v>15.1322</v>
      </c>
      <c r="H13" s="116">
        <f t="shared" si="1"/>
        <v>1.0592540000000001</v>
      </c>
      <c r="I13" s="117">
        <f>G13+H13</f>
        <v>16.191454</v>
      </c>
      <c r="J13" s="116">
        <f t="shared" si="2"/>
        <v>0.9706037383177571</v>
      </c>
      <c r="K13" s="116">
        <f>+J13*0.07</f>
        <v>0.067942261682243</v>
      </c>
      <c r="L13" s="121">
        <v>17.23</v>
      </c>
      <c r="M13" s="122"/>
    </row>
    <row r="14" spans="1:13" ht="23.25">
      <c r="A14" s="115" t="s">
        <v>29</v>
      </c>
      <c r="B14" s="116">
        <v>13.082</v>
      </c>
      <c r="C14" s="123">
        <v>0.6833</v>
      </c>
      <c r="D14" s="116">
        <v>0.0683</v>
      </c>
      <c r="E14" s="116">
        <f>0.06</f>
        <v>0.06</v>
      </c>
      <c r="F14" s="116">
        <v>0.04</v>
      </c>
      <c r="G14" s="116">
        <f>+B14+C14+D14+E14+F14</f>
        <v>13.9336</v>
      </c>
      <c r="H14" s="116">
        <f t="shared" si="1"/>
        <v>0.9753520000000001</v>
      </c>
      <c r="I14" s="117">
        <f>G14+H14</f>
        <v>14.908952000000001</v>
      </c>
      <c r="J14" s="116">
        <f t="shared" si="2"/>
        <v>1.3654654205607475</v>
      </c>
      <c r="K14" s="116">
        <f>+J14*0.07</f>
        <v>0.09558257943925233</v>
      </c>
      <c r="L14" s="121">
        <v>16.37</v>
      </c>
      <c r="M14" s="122"/>
    </row>
    <row r="15" spans="1:13" ht="23.25">
      <c r="A15" s="115" t="s">
        <v>20</v>
      </c>
      <c r="B15" s="123">
        <v>12.1236</v>
      </c>
      <c r="C15" s="116">
        <v>2.17</v>
      </c>
      <c r="D15" s="116">
        <f t="shared" si="0"/>
        <v>0.217</v>
      </c>
      <c r="E15" s="116">
        <f>G15-B15-C15-D15</f>
        <v>-2.0537000000000005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19</v>
      </c>
      <c r="B16" s="123">
        <v>12.1236</v>
      </c>
      <c r="C16" s="116">
        <v>2.17</v>
      </c>
      <c r="D16" s="116">
        <f t="shared" si="0"/>
        <v>0.217</v>
      </c>
      <c r="E16" s="116">
        <f>G16-B16-C16-D16</f>
        <v>-2.0537000000000005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15" t="s">
        <v>21</v>
      </c>
      <c r="B17" s="123">
        <v>12.1236</v>
      </c>
      <c r="C17" s="116">
        <v>2.17</v>
      </c>
      <c r="D17" s="116">
        <f t="shared" si="0"/>
        <v>0.217</v>
      </c>
      <c r="E17" s="116">
        <f>G17-B17-C17-D17</f>
        <v>-2.0537000000000005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22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34"/>
    </row>
    <row r="19" spans="1:13" ht="23.25">
      <c r="A19" s="102" t="s">
        <v>33</v>
      </c>
      <c r="B19" s="135" t="s">
        <v>34</v>
      </c>
      <c r="C19" s="136">
        <v>38.5443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  <c r="M19" s="116"/>
    </row>
    <row r="20" spans="1:13" ht="22.5">
      <c r="A20" s="142" t="s">
        <v>32</v>
      </c>
      <c r="B20" s="135" t="s">
        <v>34</v>
      </c>
      <c r="C20" s="136">
        <v>1.1532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  <c r="M20" s="143"/>
    </row>
    <row r="21" spans="1:13" ht="22.5">
      <c r="A21" s="144" t="s">
        <v>31</v>
      </c>
      <c r="B21" s="135" t="s">
        <v>34</v>
      </c>
      <c r="C21" s="145">
        <v>2.6952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  <c r="M21" s="146"/>
    </row>
    <row r="22" spans="1:13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  <c r="M22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2.7109375" style="0" customWidth="1"/>
    <col min="2" max="2" width="11.57421875" style="0" customWidth="1"/>
    <col min="10" max="10" width="13.28125" style="0" customWidth="1"/>
  </cols>
  <sheetData>
    <row r="1" spans="1:12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</row>
    <row r="2" spans="1:12" ht="23.25">
      <c r="A2" s="168" t="s">
        <v>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</row>
    <row r="3" spans="1:12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55" t="s">
        <v>89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56" t="s">
        <v>90</v>
      </c>
    </row>
    <row r="6" spans="1:13" ht="23.25">
      <c r="A6" s="115" t="s">
        <v>15</v>
      </c>
      <c r="B6" s="116">
        <v>21.2622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27.8557</v>
      </c>
      <c r="H6" s="116">
        <f aca="true" t="shared" si="1" ref="H6:H14">+G6*0.07</f>
        <v>1.949899</v>
      </c>
      <c r="I6" s="117">
        <f>+G6+H6</f>
        <v>29.805598999999997</v>
      </c>
      <c r="J6" s="116">
        <f>(L6-I6)/1.07</f>
        <v>-0.014578504672895459</v>
      </c>
      <c r="K6" s="116">
        <f aca="true" t="shared" si="2" ref="K6:K12">(J6*0.07)</f>
        <v>-0.0010204953271026821</v>
      </c>
      <c r="L6" s="118">
        <v>29.79</v>
      </c>
      <c r="M6" s="157">
        <v>31.21</v>
      </c>
    </row>
    <row r="7" spans="1:13" ht="23.25">
      <c r="A7" s="115" t="s">
        <v>16</v>
      </c>
      <c r="B7" s="116">
        <v>20.7826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27.176099999999998</v>
      </c>
      <c r="H7" s="116">
        <f t="shared" si="1"/>
        <v>1.902327</v>
      </c>
      <c r="I7" s="117">
        <f>+G7+H7</f>
        <v>29.078426999999998</v>
      </c>
      <c r="J7" s="116">
        <f>(L7-I7)/1.07</f>
        <v>-0.08264205607476575</v>
      </c>
      <c r="K7" s="116">
        <f t="shared" si="2"/>
        <v>-0.005784943925233603</v>
      </c>
      <c r="L7" s="118">
        <v>28.99</v>
      </c>
      <c r="M7" s="157">
        <v>30.48</v>
      </c>
    </row>
    <row r="8" spans="1:13" ht="23.25">
      <c r="A8" s="115" t="s">
        <v>24</v>
      </c>
      <c r="B8" s="120">
        <v>21.9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26.12415</v>
      </c>
      <c r="H8" s="116">
        <f>+G8*0.07</f>
        <v>1.8286905000000002</v>
      </c>
      <c r="I8" s="117">
        <f>+G8+H8</f>
        <v>27.9528405</v>
      </c>
      <c r="J8" s="116">
        <f>(L8-I8)/1.07</f>
        <v>0.3151023364485967</v>
      </c>
      <c r="K8" s="116">
        <f t="shared" si="2"/>
        <v>0.022057163551401773</v>
      </c>
      <c r="L8" s="118">
        <v>28.29</v>
      </c>
      <c r="M8" s="157">
        <v>29.71</v>
      </c>
    </row>
    <row r="9" spans="1:13" ht="23.25">
      <c r="A9" s="115" t="s">
        <v>17</v>
      </c>
      <c r="B9" s="116">
        <v>21.3416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24.8421</v>
      </c>
      <c r="H9" s="116">
        <f t="shared" si="1"/>
        <v>1.738947</v>
      </c>
      <c r="I9" s="117">
        <f>G9+H9</f>
        <v>26.581046999999998</v>
      </c>
      <c r="J9" s="116">
        <f>(L9-I9)/1.07</f>
        <v>2.1018252336448597</v>
      </c>
      <c r="K9" s="116">
        <f t="shared" si="2"/>
        <v>0.1471277663551402</v>
      </c>
      <c r="L9" s="121">
        <v>28.83</v>
      </c>
      <c r="M9" s="158"/>
    </row>
    <row r="10" spans="1:13" ht="23.25">
      <c r="A10" s="115" t="s">
        <v>25</v>
      </c>
      <c r="B10" s="116">
        <v>21.352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24.877499999999998</v>
      </c>
      <c r="H10" s="116">
        <f t="shared" si="1"/>
        <v>1.741425</v>
      </c>
      <c r="I10" s="117">
        <f>+G10+H10</f>
        <v>26.618924999999997</v>
      </c>
      <c r="J10" s="116">
        <f>(L10-I10)/1.07</f>
        <v>0.8608177570093475</v>
      </c>
      <c r="K10" s="116">
        <f t="shared" si="2"/>
        <v>0.06025724299065433</v>
      </c>
      <c r="L10" s="118">
        <v>27.54</v>
      </c>
      <c r="M10" s="157">
        <v>27.69</v>
      </c>
    </row>
    <row r="11" spans="1:13" ht="23.25">
      <c r="A11" s="115" t="s">
        <v>57</v>
      </c>
      <c r="B11" s="123">
        <v>20.5354</v>
      </c>
      <c r="C11" s="116">
        <v>2.405</v>
      </c>
      <c r="D11" s="116">
        <v>0.2405</v>
      </c>
      <c r="E11" s="124">
        <f>G11-F11-D11-C11-B11</f>
        <v>-0.6517411214953306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2"/>
        <v>0.09100000000000001</v>
      </c>
      <c r="L11" s="118">
        <f>L10-2</f>
        <v>25.54</v>
      </c>
      <c r="M11" s="158"/>
    </row>
    <row r="12" spans="1:13" ht="23.25">
      <c r="A12" s="115" t="s">
        <v>18</v>
      </c>
      <c r="B12" s="116">
        <v>20.905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24.5405</v>
      </c>
      <c r="H12" s="116">
        <f t="shared" si="1"/>
        <v>1.7178350000000002</v>
      </c>
      <c r="I12" s="117">
        <f>+G12+H12</f>
        <v>26.258335000000002</v>
      </c>
      <c r="J12" s="116">
        <f>(L12-I12)/1.07</f>
        <v>1.0202476635514008</v>
      </c>
      <c r="K12" s="116">
        <f t="shared" si="2"/>
        <v>0.07141733644859806</v>
      </c>
      <c r="L12" s="118">
        <v>27.35</v>
      </c>
      <c r="M12" s="158"/>
    </row>
    <row r="13" spans="1:13" ht="23.25">
      <c r="A13" s="115" t="s">
        <v>28</v>
      </c>
      <c r="B13" s="116">
        <v>14.3786</v>
      </c>
      <c r="C13" s="123">
        <v>0.7321</v>
      </c>
      <c r="D13" s="116">
        <v>0.0732</v>
      </c>
      <c r="E13" s="116">
        <f>0.06</f>
        <v>0.06</v>
      </c>
      <c r="F13" s="116">
        <v>0.04</v>
      </c>
      <c r="G13" s="116">
        <f>+B13+C13+D13+E13+F13</f>
        <v>15.283900000000001</v>
      </c>
      <c r="H13" s="116">
        <f t="shared" si="1"/>
        <v>1.069873</v>
      </c>
      <c r="I13" s="117">
        <f>G13+H13</f>
        <v>16.353773</v>
      </c>
      <c r="J13" s="116">
        <f>(L13-I13)/1.07</f>
        <v>0.8189037383177571</v>
      </c>
      <c r="K13" s="116">
        <f>+J13*0.07</f>
        <v>0.057323261682243</v>
      </c>
      <c r="L13" s="121">
        <v>17.23</v>
      </c>
      <c r="M13" s="158"/>
    </row>
    <row r="14" spans="1:13" ht="23.25">
      <c r="A14" s="115" t="s">
        <v>29</v>
      </c>
      <c r="B14" s="116">
        <v>13.1825</v>
      </c>
      <c r="C14" s="123">
        <v>0.6696</v>
      </c>
      <c r="D14" s="116">
        <v>0.067</v>
      </c>
      <c r="E14" s="116">
        <f>0.06</f>
        <v>0.06</v>
      </c>
      <c r="F14" s="116">
        <v>0.04</v>
      </c>
      <c r="G14" s="116">
        <f>+B14+C14+D14+E14+F14</f>
        <v>14.0191</v>
      </c>
      <c r="H14" s="116">
        <f t="shared" si="1"/>
        <v>0.9813370000000001</v>
      </c>
      <c r="I14" s="117">
        <f>G14+H14</f>
        <v>15.000437</v>
      </c>
      <c r="J14" s="116">
        <f>(L14-I14)/1.07</f>
        <v>1.2799654205607487</v>
      </c>
      <c r="K14" s="116">
        <f>+J14*0.07</f>
        <v>0.08959757943925242</v>
      </c>
      <c r="L14" s="121">
        <v>16.37</v>
      </c>
      <c r="M14" s="158"/>
    </row>
    <row r="15" spans="1:13" ht="23.25">
      <c r="A15" s="115" t="s">
        <v>20</v>
      </c>
      <c r="B15" s="123">
        <v>12.1236</v>
      </c>
      <c r="C15" s="116">
        <v>2.17</v>
      </c>
      <c r="D15" s="116">
        <f t="shared" si="0"/>
        <v>0.217</v>
      </c>
      <c r="E15" s="116">
        <f>G15-B15-C15-D15</f>
        <v>-2.0537000000000005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58"/>
    </row>
    <row r="16" spans="1:13" ht="23.25">
      <c r="A16" s="115" t="s">
        <v>19</v>
      </c>
      <c r="B16" s="123">
        <v>12.1236</v>
      </c>
      <c r="C16" s="116">
        <v>2.17</v>
      </c>
      <c r="D16" s="116">
        <f t="shared" si="0"/>
        <v>0.217</v>
      </c>
      <c r="E16" s="116">
        <f>G16-B16-C16-D16</f>
        <v>-2.0537000000000005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58"/>
    </row>
    <row r="17" spans="1:13" ht="23.25">
      <c r="A17" s="115" t="s">
        <v>21</v>
      </c>
      <c r="B17" s="123">
        <v>12.1236</v>
      </c>
      <c r="C17" s="116">
        <v>2.17</v>
      </c>
      <c r="D17" s="116">
        <f t="shared" si="0"/>
        <v>0.217</v>
      </c>
      <c r="E17" s="116">
        <f>G17-B17-C17-D17</f>
        <v>-2.0537000000000005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58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59"/>
    </row>
    <row r="19" spans="1:12" ht="23.25">
      <c r="A19" s="102" t="s">
        <v>33</v>
      </c>
      <c r="B19" s="135" t="s">
        <v>34</v>
      </c>
      <c r="C19" s="136">
        <v>38.3295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</row>
    <row r="20" spans="1:12" ht="22.5">
      <c r="A20" s="142" t="s">
        <v>32</v>
      </c>
      <c r="B20" s="135" t="s">
        <v>34</v>
      </c>
      <c r="C20" s="136">
        <v>0.881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</row>
    <row r="21" spans="1:12" ht="22.5">
      <c r="A21" s="144" t="s">
        <v>31</v>
      </c>
      <c r="B21" s="135" t="s">
        <v>34</v>
      </c>
      <c r="C21" s="145">
        <v>2.4414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</row>
    <row r="22" spans="1:12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3.00390625" style="0" customWidth="1"/>
    <col min="2" max="2" width="10.140625" style="0" customWidth="1"/>
    <col min="7" max="7" width="13.57421875" style="0" customWidth="1"/>
    <col min="10" max="10" width="13.140625" style="0" customWidth="1"/>
  </cols>
  <sheetData>
    <row r="1" spans="1:12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</row>
    <row r="2" spans="1:12" ht="23.25">
      <c r="A2" s="168" t="s">
        <v>91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</row>
    <row r="3" spans="1:12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55" t="s">
        <v>89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56" t="s">
        <v>90</v>
      </c>
    </row>
    <row r="6" spans="1:13" ht="23.25">
      <c r="A6" s="115" t="s">
        <v>15</v>
      </c>
      <c r="B6" s="116">
        <v>21.032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27.6255</v>
      </c>
      <c r="H6" s="116">
        <f aca="true" t="shared" si="1" ref="H6:H14">+G6*0.07</f>
        <v>1.933785</v>
      </c>
      <c r="I6" s="117">
        <f>+G6+H6</f>
        <v>29.559285</v>
      </c>
      <c r="J6" s="116">
        <f>(L6-I6)/1.07</f>
        <v>0.21562149532710279</v>
      </c>
      <c r="K6" s="116">
        <f aca="true" t="shared" si="2" ref="K6:K12">(J6*0.07)</f>
        <v>0.015093504672897197</v>
      </c>
      <c r="L6" s="118">
        <v>29.79</v>
      </c>
      <c r="M6" s="157">
        <v>30.96</v>
      </c>
    </row>
    <row r="7" spans="1:13" ht="23.25">
      <c r="A7" s="115" t="s">
        <v>16</v>
      </c>
      <c r="B7" s="116">
        <v>20.5542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26.9477</v>
      </c>
      <c r="H7" s="116">
        <f t="shared" si="1"/>
        <v>1.8863390000000002</v>
      </c>
      <c r="I7" s="117">
        <f>+G7+H7</f>
        <v>28.834039</v>
      </c>
      <c r="J7" s="116">
        <f>(L7-I7)/1.07</f>
        <v>0.1457579439252316</v>
      </c>
      <c r="K7" s="116">
        <f t="shared" si="2"/>
        <v>0.010203056074766213</v>
      </c>
      <c r="L7" s="118">
        <v>28.99</v>
      </c>
      <c r="M7" s="157">
        <v>30.23</v>
      </c>
    </row>
    <row r="8" spans="1:13" ht="23.25">
      <c r="A8" s="115" t="s">
        <v>24</v>
      </c>
      <c r="B8" s="120">
        <v>21.6928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25.91695</v>
      </c>
      <c r="H8" s="116">
        <f>+G8*0.07</f>
        <v>1.8141865000000001</v>
      </c>
      <c r="I8" s="117">
        <f>+G8+H8</f>
        <v>27.7311365</v>
      </c>
      <c r="J8" s="116">
        <f>(L8-I8)/1.07</f>
        <v>0.5223023364485958</v>
      </c>
      <c r="K8" s="116">
        <f t="shared" si="2"/>
        <v>0.03656116355140171</v>
      </c>
      <c r="L8" s="118">
        <v>28.29</v>
      </c>
      <c r="M8" s="157">
        <v>29.46</v>
      </c>
    </row>
    <row r="9" spans="1:13" ht="23.25">
      <c r="A9" s="115" t="s">
        <v>17</v>
      </c>
      <c r="B9" s="116">
        <v>21.1821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24.682599999999997</v>
      </c>
      <c r="H9" s="116">
        <f t="shared" si="1"/>
        <v>1.727782</v>
      </c>
      <c r="I9" s="117">
        <f>G9+H9</f>
        <v>26.410382</v>
      </c>
      <c r="J9" s="116">
        <f>(L9-I9)/1.07</f>
        <v>2.2613252336448597</v>
      </c>
      <c r="K9" s="116">
        <f t="shared" si="2"/>
        <v>0.1582927663551402</v>
      </c>
      <c r="L9" s="121">
        <v>28.83</v>
      </c>
      <c r="M9" s="158"/>
    </row>
    <row r="10" spans="1:13" ht="23.25">
      <c r="A10" s="115" t="s">
        <v>25</v>
      </c>
      <c r="B10" s="116">
        <v>21.3577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24.8832</v>
      </c>
      <c r="H10" s="116">
        <f t="shared" si="1"/>
        <v>1.741824</v>
      </c>
      <c r="I10" s="117">
        <f>+G10+H10</f>
        <v>26.625024</v>
      </c>
      <c r="J10" s="116">
        <f>(L10-I10)/1.07</f>
        <v>0.8551177570093451</v>
      </c>
      <c r="K10" s="116">
        <f t="shared" si="2"/>
        <v>0.05985824299065416</v>
      </c>
      <c r="L10" s="118">
        <v>27.54</v>
      </c>
      <c r="M10" s="160">
        <v>27.7</v>
      </c>
    </row>
    <row r="11" spans="1:13" ht="23.25">
      <c r="A11" s="115" t="s">
        <v>57</v>
      </c>
      <c r="B11" s="123">
        <v>20.6278</v>
      </c>
      <c r="C11" s="116">
        <v>2.405</v>
      </c>
      <c r="D11" s="116">
        <v>0.2405</v>
      </c>
      <c r="E11" s="124">
        <f>G11-F11-D11-C11-B11</f>
        <v>-0.744141121495332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2"/>
        <v>0.09100000000000001</v>
      </c>
      <c r="L11" s="118">
        <f>L10-2</f>
        <v>25.54</v>
      </c>
      <c r="M11" s="158"/>
    </row>
    <row r="12" spans="1:13" ht="23.25">
      <c r="A12" s="115" t="s">
        <v>18</v>
      </c>
      <c r="B12" s="116">
        <v>20.9123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24.5478</v>
      </c>
      <c r="H12" s="116">
        <f t="shared" si="1"/>
        <v>1.7183460000000002</v>
      </c>
      <c r="I12" s="117">
        <f>+G12+H12</f>
        <v>26.266146</v>
      </c>
      <c r="J12" s="116">
        <f>(L12-I12)/1.07</f>
        <v>1.0129476635514039</v>
      </c>
      <c r="K12" s="116">
        <f t="shared" si="2"/>
        <v>0.07090633644859828</v>
      </c>
      <c r="L12" s="118">
        <v>27.35</v>
      </c>
      <c r="M12" s="158"/>
    </row>
    <row r="13" spans="1:13" ht="23.25">
      <c r="A13" s="115" t="s">
        <v>28</v>
      </c>
      <c r="B13" s="116">
        <v>14.3673</v>
      </c>
      <c r="C13" s="123">
        <v>0.7321</v>
      </c>
      <c r="D13" s="116">
        <v>0.0732</v>
      </c>
      <c r="E13" s="116">
        <f>0.06</f>
        <v>0.06</v>
      </c>
      <c r="F13" s="116">
        <v>0.04</v>
      </c>
      <c r="G13" s="116">
        <f>+B13+C13+D13+E13+F13</f>
        <v>15.272599999999999</v>
      </c>
      <c r="H13" s="116">
        <f t="shared" si="1"/>
        <v>1.069082</v>
      </c>
      <c r="I13" s="117">
        <f>G13+H13</f>
        <v>16.341682</v>
      </c>
      <c r="J13" s="116">
        <f>(L13-I13)/1.07</f>
        <v>0.8302037383177585</v>
      </c>
      <c r="K13" s="116">
        <f>+J13*0.07</f>
        <v>0.0581142616822431</v>
      </c>
      <c r="L13" s="121">
        <v>17.23</v>
      </c>
      <c r="M13" s="158"/>
    </row>
    <row r="14" spans="1:13" ht="23.25">
      <c r="A14" s="115" t="s">
        <v>29</v>
      </c>
      <c r="B14" s="116">
        <v>13.1968</v>
      </c>
      <c r="C14" s="123">
        <v>0.6696</v>
      </c>
      <c r="D14" s="116">
        <v>0.067</v>
      </c>
      <c r="E14" s="116">
        <f>0.06</f>
        <v>0.06</v>
      </c>
      <c r="F14" s="116">
        <v>0.04</v>
      </c>
      <c r="G14" s="116">
        <f>+B14+C14+D14+E14+F14</f>
        <v>14.033399999999999</v>
      </c>
      <c r="H14" s="116">
        <f t="shared" si="1"/>
        <v>0.982338</v>
      </c>
      <c r="I14" s="117">
        <f>G14+H14</f>
        <v>15.015737999999999</v>
      </c>
      <c r="J14" s="116">
        <f>(L14-I14)/1.07</f>
        <v>1.2656654205607496</v>
      </c>
      <c r="K14" s="116">
        <f>+J14*0.07</f>
        <v>0.08859657943925248</v>
      </c>
      <c r="L14" s="121">
        <v>16.37</v>
      </c>
      <c r="M14" s="158"/>
    </row>
    <row r="15" spans="1:13" ht="23.25">
      <c r="A15" s="115" t="s">
        <v>20</v>
      </c>
      <c r="B15" s="123">
        <v>12.1236</v>
      </c>
      <c r="C15" s="116">
        <v>2.17</v>
      </c>
      <c r="D15" s="116">
        <f t="shared" si="0"/>
        <v>0.217</v>
      </c>
      <c r="E15" s="116">
        <f>G15-B15-C15-D15</f>
        <v>-2.0537000000000005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58"/>
    </row>
    <row r="16" spans="1:13" ht="23.25">
      <c r="A16" s="115" t="s">
        <v>19</v>
      </c>
      <c r="B16" s="123">
        <v>12.1236</v>
      </c>
      <c r="C16" s="116">
        <v>2.17</v>
      </c>
      <c r="D16" s="116">
        <f t="shared" si="0"/>
        <v>0.217</v>
      </c>
      <c r="E16" s="116">
        <f>G16-B16-C16-D16</f>
        <v>-2.0537000000000005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58"/>
    </row>
    <row r="17" spans="1:13" ht="23.25">
      <c r="A17" s="115" t="s">
        <v>21</v>
      </c>
      <c r="B17" s="123">
        <v>12.1236</v>
      </c>
      <c r="C17" s="116">
        <v>2.17</v>
      </c>
      <c r="D17" s="116">
        <f t="shared" si="0"/>
        <v>0.217</v>
      </c>
      <c r="E17" s="116">
        <f>G17-B17-C17-D17</f>
        <v>-2.0537000000000005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58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59"/>
    </row>
    <row r="19" spans="1:12" ht="23.25">
      <c r="A19" s="102" t="s">
        <v>33</v>
      </c>
      <c r="B19" s="135" t="s">
        <v>34</v>
      </c>
      <c r="C19" s="136">
        <v>38.1936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</row>
    <row r="20" spans="1:12" ht="22.5">
      <c r="A20" s="142" t="s">
        <v>32</v>
      </c>
      <c r="B20" s="135" t="s">
        <v>34</v>
      </c>
      <c r="C20" s="136">
        <v>0.924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</row>
    <row r="21" spans="1:12" ht="22.5">
      <c r="A21" s="144" t="s">
        <v>31</v>
      </c>
      <c r="B21" s="135" t="s">
        <v>34</v>
      </c>
      <c r="C21" s="145">
        <v>2.5325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</row>
    <row r="22" spans="1:12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2.140625" style="0" customWidth="1"/>
    <col min="2" max="2" width="10.57421875" style="0" customWidth="1"/>
    <col min="7" max="7" width="14.57421875" style="0" customWidth="1"/>
    <col min="10" max="10" width="13.421875" style="0" customWidth="1"/>
  </cols>
  <sheetData>
    <row r="1" spans="1:12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</row>
    <row r="2" spans="1:12" ht="23.25">
      <c r="A2" s="168" t="s">
        <v>92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</row>
    <row r="3" spans="1:12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55" t="s">
        <v>89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56" t="s">
        <v>90</v>
      </c>
    </row>
    <row r="6" spans="1:13" ht="23.25">
      <c r="A6" s="115" t="s">
        <v>15</v>
      </c>
      <c r="B6" s="116">
        <v>20.6072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27.200699999999998</v>
      </c>
      <c r="H6" s="116">
        <f aca="true" t="shared" si="1" ref="H6:H14">+G6*0.07</f>
        <v>1.904049</v>
      </c>
      <c r="I6" s="117">
        <f>+G6+H6</f>
        <v>29.104748999999998</v>
      </c>
      <c r="J6" s="116">
        <f>(L6-I6)/1.07</f>
        <v>0.6404214953271037</v>
      </c>
      <c r="K6" s="116">
        <f aca="true" t="shared" si="2" ref="K6:K12">(J6*0.07)</f>
        <v>0.044829504672897265</v>
      </c>
      <c r="L6" s="118">
        <v>29.79</v>
      </c>
      <c r="M6" s="160">
        <v>30.5</v>
      </c>
    </row>
    <row r="7" spans="1:13" ht="23.25">
      <c r="A7" s="115" t="s">
        <v>16</v>
      </c>
      <c r="B7" s="116">
        <v>20.1321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26.5256</v>
      </c>
      <c r="H7" s="116">
        <f t="shared" si="1"/>
        <v>1.8567920000000002</v>
      </c>
      <c r="I7" s="117">
        <f>+G7+H7</f>
        <v>28.382392</v>
      </c>
      <c r="J7" s="116">
        <f>(L7-I7)/1.07</f>
        <v>0.5678579439252327</v>
      </c>
      <c r="K7" s="116">
        <f t="shared" si="2"/>
        <v>0.039750056074766296</v>
      </c>
      <c r="L7" s="118">
        <v>28.99</v>
      </c>
      <c r="M7" s="160">
        <v>29.78</v>
      </c>
    </row>
    <row r="8" spans="1:13" ht="23.25">
      <c r="A8" s="115" t="s">
        <v>24</v>
      </c>
      <c r="B8" s="120">
        <v>21.3105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25.534650000000003</v>
      </c>
      <c r="H8" s="116">
        <f>+G8*0.07</f>
        <v>1.7874255000000003</v>
      </c>
      <c r="I8" s="117">
        <f>+G8+H8</f>
        <v>27.322075500000004</v>
      </c>
      <c r="J8" s="116">
        <f>(L8-I8)/1.07</f>
        <v>0.9046023364485936</v>
      </c>
      <c r="K8" s="116">
        <f t="shared" si="2"/>
        <v>0.06332216355140155</v>
      </c>
      <c r="L8" s="118">
        <v>28.29</v>
      </c>
      <c r="M8" s="160">
        <v>29</v>
      </c>
    </row>
    <row r="9" spans="1:13" ht="23.25">
      <c r="A9" s="115" t="s">
        <v>17</v>
      </c>
      <c r="B9" s="116">
        <v>20.9354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24.4359</v>
      </c>
      <c r="H9" s="116">
        <f t="shared" si="1"/>
        <v>1.7105130000000002</v>
      </c>
      <c r="I9" s="117">
        <f>G9+H9</f>
        <v>26.146413</v>
      </c>
      <c r="J9" s="116">
        <f>(L9-I9)/1.07</f>
        <v>2.6762495327102824</v>
      </c>
      <c r="K9" s="116">
        <f t="shared" si="2"/>
        <v>0.18733746728971978</v>
      </c>
      <c r="L9" s="121">
        <v>29.01</v>
      </c>
      <c r="M9" s="158"/>
    </row>
    <row r="10" spans="1:13" ht="23.25">
      <c r="A10" s="115" t="s">
        <v>25</v>
      </c>
      <c r="B10" s="116">
        <v>21.2509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24.7764</v>
      </c>
      <c r="H10" s="116">
        <f t="shared" si="1"/>
        <v>1.734348</v>
      </c>
      <c r="I10" s="117">
        <f>+G10+H10</f>
        <v>26.510748</v>
      </c>
      <c r="J10" s="116">
        <f>(L10-I10)/1.07</f>
        <v>0.9619177570093453</v>
      </c>
      <c r="K10" s="116">
        <f t="shared" si="2"/>
        <v>0.06733424299065419</v>
      </c>
      <c r="L10" s="118">
        <v>27.54</v>
      </c>
      <c r="M10" s="160">
        <v>27.58</v>
      </c>
    </row>
    <row r="11" spans="1:13" ht="23.25">
      <c r="A11" s="115" t="s">
        <v>57</v>
      </c>
      <c r="B11" s="123">
        <v>20.6624</v>
      </c>
      <c r="C11" s="116">
        <v>2.405</v>
      </c>
      <c r="D11" s="116">
        <v>0.2405</v>
      </c>
      <c r="E11" s="124">
        <f>G11-F11-D11-C11-B11</f>
        <v>-0.778741121495333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2"/>
        <v>0.09100000000000001</v>
      </c>
      <c r="L11" s="118">
        <f>L10-2</f>
        <v>25.54</v>
      </c>
      <c r="M11" s="158"/>
    </row>
    <row r="12" spans="1:13" ht="23.25">
      <c r="A12" s="115" t="s">
        <v>18</v>
      </c>
      <c r="B12" s="116">
        <v>20.808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24.4435</v>
      </c>
      <c r="H12" s="116">
        <f t="shared" si="1"/>
        <v>1.7110450000000001</v>
      </c>
      <c r="I12" s="117">
        <f>+G12+H12</f>
        <v>26.154545</v>
      </c>
      <c r="J12" s="116">
        <f>(L12-I12)/1.07</f>
        <v>1.1172476635514041</v>
      </c>
      <c r="K12" s="116">
        <f t="shared" si="2"/>
        <v>0.0782073364485983</v>
      </c>
      <c r="L12" s="118">
        <v>27.35</v>
      </c>
      <c r="M12" s="158"/>
    </row>
    <row r="13" spans="1:13" ht="23.25">
      <c r="A13" s="115" t="s">
        <v>28</v>
      </c>
      <c r="B13" s="116">
        <v>14.2681</v>
      </c>
      <c r="C13" s="123">
        <v>0.7321</v>
      </c>
      <c r="D13" s="116">
        <v>0.0732</v>
      </c>
      <c r="E13" s="116">
        <f>0.06</f>
        <v>0.06</v>
      </c>
      <c r="F13" s="116">
        <v>0.04</v>
      </c>
      <c r="G13" s="116">
        <f>+B13+C13+D13+E13+F13</f>
        <v>15.173399999999999</v>
      </c>
      <c r="H13" s="116">
        <f t="shared" si="1"/>
        <v>1.062138</v>
      </c>
      <c r="I13" s="117">
        <f>G13+H13</f>
        <v>16.235538</v>
      </c>
      <c r="J13" s="116">
        <f>(L13-I13)/1.07</f>
        <v>1.2284691588785068</v>
      </c>
      <c r="K13" s="116">
        <f>+J13*0.07</f>
        <v>0.08599284112149548</v>
      </c>
      <c r="L13" s="121">
        <v>17.55</v>
      </c>
      <c r="M13" s="158"/>
    </row>
    <row r="14" spans="1:13" ht="23.25">
      <c r="A14" s="115" t="s">
        <v>29</v>
      </c>
      <c r="B14" s="116">
        <v>13.1347</v>
      </c>
      <c r="C14" s="123">
        <v>0.6696</v>
      </c>
      <c r="D14" s="116">
        <v>0.067</v>
      </c>
      <c r="E14" s="116">
        <f>0.06</f>
        <v>0.06</v>
      </c>
      <c r="F14" s="116">
        <v>0.04</v>
      </c>
      <c r="G14" s="116">
        <f>+B14+C14+D14+E14+F14</f>
        <v>13.971300000000001</v>
      </c>
      <c r="H14" s="116">
        <f t="shared" si="1"/>
        <v>0.9779910000000002</v>
      </c>
      <c r="I14" s="117">
        <f>G14+H14</f>
        <v>14.949291</v>
      </c>
      <c r="J14" s="116">
        <f>(L14-I14)/1.07</f>
        <v>1.626830841121496</v>
      </c>
      <c r="K14" s="116">
        <f>+J14*0.07</f>
        <v>0.11387815887850473</v>
      </c>
      <c r="L14" s="121">
        <v>16.69</v>
      </c>
      <c r="M14" s="158"/>
    </row>
    <row r="15" spans="1:13" ht="23.25">
      <c r="A15" s="115" t="s">
        <v>20</v>
      </c>
      <c r="B15" s="123">
        <v>12.1236</v>
      </c>
      <c r="C15" s="116">
        <v>2.17</v>
      </c>
      <c r="D15" s="116">
        <f t="shared" si="0"/>
        <v>0.217</v>
      </c>
      <c r="E15" s="116">
        <f>G15-B15-C15-D15</f>
        <v>-2.0537000000000005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58"/>
    </row>
    <row r="16" spans="1:13" ht="23.25">
      <c r="A16" s="115" t="s">
        <v>19</v>
      </c>
      <c r="B16" s="123">
        <v>12.1236</v>
      </c>
      <c r="C16" s="116">
        <v>2.17</v>
      </c>
      <c r="D16" s="116">
        <f t="shared" si="0"/>
        <v>0.217</v>
      </c>
      <c r="E16" s="116">
        <f>G16-B16-C16-D16</f>
        <v>-2.0537000000000005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58"/>
    </row>
    <row r="17" spans="1:13" ht="23.25">
      <c r="A17" s="115" t="s">
        <v>21</v>
      </c>
      <c r="B17" s="123">
        <v>12.1236</v>
      </c>
      <c r="C17" s="116">
        <v>2.17</v>
      </c>
      <c r="D17" s="116">
        <f t="shared" si="0"/>
        <v>0.217</v>
      </c>
      <c r="E17" s="116">
        <f>G17-B17-C17-D17</f>
        <v>-2.0537000000000005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58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59"/>
    </row>
    <row r="19" spans="1:12" ht="23.25">
      <c r="A19" s="102" t="s">
        <v>33</v>
      </c>
      <c r="B19" s="135" t="s">
        <v>34</v>
      </c>
      <c r="C19" s="136">
        <v>37.9843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</row>
    <row r="20" spans="1:12" ht="22.5">
      <c r="A20" s="142" t="s">
        <v>32</v>
      </c>
      <c r="B20" s="135" t="s">
        <v>34</v>
      </c>
      <c r="C20" s="136">
        <v>1.0844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</row>
    <row r="21" spans="1:12" ht="22.5">
      <c r="A21" s="144" t="s">
        <v>31</v>
      </c>
      <c r="B21" s="135" t="s">
        <v>34</v>
      </c>
      <c r="C21" s="145">
        <v>2.5583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</row>
    <row r="22" spans="1:12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2.7109375" style="0" customWidth="1"/>
    <col min="2" max="2" width="10.7109375" style="0" customWidth="1"/>
    <col min="7" max="7" width="13.28125" style="0" customWidth="1"/>
    <col min="10" max="10" width="13.57421875" style="0" customWidth="1"/>
  </cols>
  <sheetData>
    <row r="1" spans="1:12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</row>
    <row r="2" spans="1:12" ht="23.25">
      <c r="A2" s="168" t="s">
        <v>93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</row>
    <row r="3" spans="1:12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55" t="s">
        <v>89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56" t="s">
        <v>90</v>
      </c>
    </row>
    <row r="6" spans="1:13" ht="23.25">
      <c r="A6" s="115" t="s">
        <v>15</v>
      </c>
      <c r="B6" s="116">
        <v>20.7141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27.307599999999997</v>
      </c>
      <c r="H6" s="116">
        <f aca="true" t="shared" si="1" ref="H6:H14">+G6*0.07</f>
        <v>1.911532</v>
      </c>
      <c r="I6" s="117">
        <f>+G6+H6</f>
        <v>29.219132</v>
      </c>
      <c r="J6" s="116">
        <f>(L6-I6)/1.07</f>
        <v>0.5335214953271036</v>
      </c>
      <c r="K6" s="116">
        <f aca="true" t="shared" si="2" ref="K6:K12">(J6*0.07)</f>
        <v>0.037346504672897254</v>
      </c>
      <c r="L6" s="118">
        <v>29.79</v>
      </c>
      <c r="M6" s="160">
        <v>30.62</v>
      </c>
    </row>
    <row r="7" spans="1:13" ht="23.25">
      <c r="A7" s="115" t="s">
        <v>16</v>
      </c>
      <c r="B7" s="116">
        <v>20.2375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26.631</v>
      </c>
      <c r="H7" s="116">
        <f t="shared" si="1"/>
        <v>1.86417</v>
      </c>
      <c r="I7" s="117">
        <f>+G7+H7</f>
        <v>28.49517</v>
      </c>
      <c r="J7" s="116">
        <f>(L7-I7)/1.07</f>
        <v>0.4624579439252306</v>
      </c>
      <c r="K7" s="116">
        <f t="shared" si="2"/>
        <v>0.03237205607476615</v>
      </c>
      <c r="L7" s="118">
        <v>28.99</v>
      </c>
      <c r="M7" s="160">
        <v>29.9</v>
      </c>
    </row>
    <row r="8" spans="1:13" ht="23.25">
      <c r="A8" s="115" t="s">
        <v>24</v>
      </c>
      <c r="B8" s="120">
        <v>21.4067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25.630850000000002</v>
      </c>
      <c r="H8" s="116">
        <f>+G8*0.07</f>
        <v>1.7941595000000004</v>
      </c>
      <c r="I8" s="117">
        <f>+G8+H8</f>
        <v>27.4250095</v>
      </c>
      <c r="J8" s="116">
        <f>(L8-I8)/1.07</f>
        <v>0.8084023364485958</v>
      </c>
      <c r="K8" s="116">
        <f t="shared" si="2"/>
        <v>0.05658816355140171</v>
      </c>
      <c r="L8" s="118">
        <v>28.29</v>
      </c>
      <c r="M8" s="160">
        <v>29.12</v>
      </c>
    </row>
    <row r="9" spans="1:13" ht="23.25">
      <c r="A9" s="115" t="s">
        <v>17</v>
      </c>
      <c r="B9" s="116">
        <v>21.1055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24.605999999999998</v>
      </c>
      <c r="H9" s="116">
        <f t="shared" si="1"/>
        <v>1.72242</v>
      </c>
      <c r="I9" s="117">
        <f>G9+H9</f>
        <v>26.328419999999998</v>
      </c>
      <c r="J9" s="116">
        <f>(L9-I9)/1.07</f>
        <v>2.5061495327102836</v>
      </c>
      <c r="K9" s="116">
        <f t="shared" si="2"/>
        <v>0.17543046728971987</v>
      </c>
      <c r="L9" s="121">
        <v>29.01</v>
      </c>
      <c r="M9" s="158"/>
    </row>
    <row r="10" spans="1:13" ht="23.25">
      <c r="A10" s="115" t="s">
        <v>25</v>
      </c>
      <c r="B10" s="116">
        <v>21.4862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25.011699999999998</v>
      </c>
      <c r="H10" s="116">
        <f t="shared" si="1"/>
        <v>1.750819</v>
      </c>
      <c r="I10" s="117">
        <f>+G10+H10</f>
        <v>26.762518999999998</v>
      </c>
      <c r="J10" s="116">
        <f>(L10-I10)/1.07</f>
        <v>0.7266177570093473</v>
      </c>
      <c r="K10" s="116">
        <f t="shared" si="2"/>
        <v>0.05086324299065431</v>
      </c>
      <c r="L10" s="118">
        <v>27.54</v>
      </c>
      <c r="M10" s="160">
        <v>27.83</v>
      </c>
    </row>
    <row r="11" spans="1:13" ht="23.25">
      <c r="A11" s="115" t="s">
        <v>57</v>
      </c>
      <c r="B11" s="123">
        <v>20.6736</v>
      </c>
      <c r="C11" s="116">
        <v>2.405</v>
      </c>
      <c r="D11" s="116">
        <v>0.2405</v>
      </c>
      <c r="E11" s="124">
        <f>G11-F11-D11-C11-B11</f>
        <v>-0.7899411214953318</v>
      </c>
      <c r="F11" s="116">
        <v>0.04</v>
      </c>
      <c r="G11" s="116">
        <f>I11-H11</f>
        <v>22.56915887850467</v>
      </c>
      <c r="H11" s="116">
        <f>I11-(I11/1.07)</f>
        <v>1.5798411214953276</v>
      </c>
      <c r="I11" s="117">
        <f>L11-K11-J11</f>
        <v>24.148999999999997</v>
      </c>
      <c r="J11" s="116">
        <v>1.3</v>
      </c>
      <c r="K11" s="116">
        <f t="shared" si="2"/>
        <v>0.09100000000000001</v>
      </c>
      <c r="L11" s="118">
        <f>L10-2</f>
        <v>25.54</v>
      </c>
      <c r="M11" s="158"/>
    </row>
    <row r="12" spans="1:13" ht="23.25">
      <c r="A12" s="115" t="s">
        <v>18</v>
      </c>
      <c r="B12" s="116">
        <v>21.042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24.677500000000002</v>
      </c>
      <c r="H12" s="116">
        <f t="shared" si="1"/>
        <v>1.7274250000000002</v>
      </c>
      <c r="I12" s="117">
        <f>+G12+H12</f>
        <v>26.404925000000002</v>
      </c>
      <c r="J12" s="116">
        <f>(L12-I12)/1.07</f>
        <v>0.883247663551401</v>
      </c>
      <c r="K12" s="116">
        <f t="shared" si="2"/>
        <v>0.06182733644859808</v>
      </c>
      <c r="L12" s="118">
        <v>27.35</v>
      </c>
      <c r="M12" s="158"/>
    </row>
    <row r="13" spans="1:13" ht="23.25">
      <c r="A13" s="115" t="s">
        <v>28</v>
      </c>
      <c r="B13" s="116">
        <v>14.493</v>
      </c>
      <c r="C13" s="123">
        <v>0.7321</v>
      </c>
      <c r="D13" s="116">
        <v>0.0732</v>
      </c>
      <c r="E13" s="116">
        <f>0.06</f>
        <v>0.06</v>
      </c>
      <c r="F13" s="116">
        <v>0.04</v>
      </c>
      <c r="G13" s="116">
        <f>+B13+C13+D13+E13+F13</f>
        <v>15.3983</v>
      </c>
      <c r="H13" s="116">
        <f t="shared" si="1"/>
        <v>1.077881</v>
      </c>
      <c r="I13" s="117">
        <f>G13+H13</f>
        <v>16.476181</v>
      </c>
      <c r="J13" s="116">
        <f>(L13-I13)/1.07</f>
        <v>1.003569158878505</v>
      </c>
      <c r="K13" s="116">
        <f>+J13*0.07</f>
        <v>0.07024984112149535</v>
      </c>
      <c r="L13" s="121">
        <v>17.55</v>
      </c>
      <c r="M13" s="158"/>
    </row>
    <row r="14" spans="1:13" ht="23.25">
      <c r="A14" s="115" t="s">
        <v>29</v>
      </c>
      <c r="B14" s="116">
        <v>13.349</v>
      </c>
      <c r="C14" s="123">
        <v>0.6696</v>
      </c>
      <c r="D14" s="116">
        <v>0.067</v>
      </c>
      <c r="E14" s="116">
        <f>0.06</f>
        <v>0.06</v>
      </c>
      <c r="F14" s="116">
        <v>0.04</v>
      </c>
      <c r="G14" s="116">
        <f>+B14+C14+D14+E14+F14</f>
        <v>14.185599999999999</v>
      </c>
      <c r="H14" s="116">
        <f t="shared" si="1"/>
        <v>0.992992</v>
      </c>
      <c r="I14" s="117">
        <f>G14+H14</f>
        <v>15.178591999999998</v>
      </c>
      <c r="J14" s="116">
        <f>(L14-I14)/1.07</f>
        <v>1.412530841121498</v>
      </c>
      <c r="K14" s="116">
        <f>+J14*0.07</f>
        <v>0.09887715887850487</v>
      </c>
      <c r="L14" s="121">
        <v>16.69</v>
      </c>
      <c r="M14" s="158"/>
    </row>
    <row r="15" spans="1:13" ht="23.25">
      <c r="A15" s="115" t="s">
        <v>20</v>
      </c>
      <c r="B15" s="123">
        <v>12.1236</v>
      </c>
      <c r="C15" s="116">
        <v>2.17</v>
      </c>
      <c r="D15" s="116">
        <f t="shared" si="0"/>
        <v>0.217</v>
      </c>
      <c r="E15" s="116">
        <f>G15-B15-C15-D15</f>
        <v>-2.0537000000000005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58"/>
    </row>
    <row r="16" spans="1:13" ht="23.25">
      <c r="A16" s="115" t="s">
        <v>19</v>
      </c>
      <c r="B16" s="123">
        <v>12.1236</v>
      </c>
      <c r="C16" s="116">
        <v>2.17</v>
      </c>
      <c r="D16" s="116">
        <f t="shared" si="0"/>
        <v>0.217</v>
      </c>
      <c r="E16" s="116">
        <f>G16-B16-C16-D16</f>
        <v>-2.0537000000000005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58"/>
    </row>
    <row r="17" spans="1:13" ht="23.25">
      <c r="A17" s="115" t="s">
        <v>21</v>
      </c>
      <c r="B17" s="123">
        <v>12.1236</v>
      </c>
      <c r="C17" s="116">
        <v>2.17</v>
      </c>
      <c r="D17" s="116">
        <f t="shared" si="0"/>
        <v>0.217</v>
      </c>
      <c r="E17" s="116">
        <f>G17-B17-C17-D17</f>
        <v>-2.0537000000000005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58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59"/>
    </row>
    <row r="19" spans="1:12" ht="23.25">
      <c r="A19" s="102" t="s">
        <v>33</v>
      </c>
      <c r="B19" s="135" t="s">
        <v>34</v>
      </c>
      <c r="C19" s="136">
        <v>38.1033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</row>
    <row r="20" spans="1:12" ht="22.5">
      <c r="A20" s="142" t="s">
        <v>32</v>
      </c>
      <c r="B20" s="135" t="s">
        <v>34</v>
      </c>
      <c r="C20" s="136">
        <v>0.8931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</row>
    <row r="21" spans="1:12" ht="22.5">
      <c r="A21" s="144" t="s">
        <v>31</v>
      </c>
      <c r="B21" s="135" t="s">
        <v>34</v>
      </c>
      <c r="C21" s="145">
        <v>2.386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</row>
    <row r="22" spans="1:12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2.421875" style="0" customWidth="1"/>
    <col min="2" max="2" width="11.140625" style="0" customWidth="1"/>
    <col min="7" max="7" width="13.00390625" style="0" customWidth="1"/>
    <col min="10" max="10" width="12.7109375" style="0" customWidth="1"/>
  </cols>
  <sheetData>
    <row r="1" spans="1:12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</row>
    <row r="2" spans="1:12" ht="23.25">
      <c r="A2" s="168" t="s">
        <v>94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</row>
    <row r="3" spans="1:12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55" t="s">
        <v>89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56" t="s">
        <v>90</v>
      </c>
    </row>
    <row r="6" spans="1:13" ht="23.25">
      <c r="A6" s="115" t="s">
        <v>15</v>
      </c>
      <c r="B6" s="116">
        <v>20.2482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26.8417</v>
      </c>
      <c r="H6" s="116">
        <f aca="true" t="shared" si="1" ref="H6:H14">+G6*0.07</f>
        <v>1.8789190000000002</v>
      </c>
      <c r="I6" s="117">
        <f>+G6+H6</f>
        <v>28.720619</v>
      </c>
      <c r="J6" s="116">
        <f>(L6-I6)/1.07</f>
        <v>1.3732532710280392</v>
      </c>
      <c r="K6" s="116">
        <f aca="true" t="shared" si="2" ref="K6:K12">(J6*0.07)</f>
        <v>0.09612772897196276</v>
      </c>
      <c r="L6" s="118">
        <v>30.19</v>
      </c>
      <c r="M6" s="160">
        <v>30.12</v>
      </c>
    </row>
    <row r="7" spans="1:13" ht="23.25">
      <c r="A7" s="115" t="s">
        <v>16</v>
      </c>
      <c r="B7" s="116">
        <v>19.7736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26.167099999999998</v>
      </c>
      <c r="H7" s="116">
        <f t="shared" si="1"/>
        <v>1.8316970000000001</v>
      </c>
      <c r="I7" s="117">
        <f>+G7+H7</f>
        <v>27.998796999999996</v>
      </c>
      <c r="J7" s="116">
        <f>(L7-I7)/1.07</f>
        <v>1.3001897196261722</v>
      </c>
      <c r="K7" s="116">
        <f t="shared" si="2"/>
        <v>0.09101328037383206</v>
      </c>
      <c r="L7" s="118">
        <v>29.39</v>
      </c>
      <c r="M7" s="160">
        <v>29.4</v>
      </c>
    </row>
    <row r="8" spans="1:13" ht="23.25">
      <c r="A8" s="115" t="s">
        <v>24</v>
      </c>
      <c r="B8" s="120">
        <v>20.9874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25.211550000000003</v>
      </c>
      <c r="H8" s="116">
        <f>+G8*0.07</f>
        <v>1.7648085000000004</v>
      </c>
      <c r="I8" s="117">
        <f>+G8+H8</f>
        <v>26.976358500000003</v>
      </c>
      <c r="J8" s="116">
        <f>(L8-I8)/1.07</f>
        <v>1.6015341121495306</v>
      </c>
      <c r="K8" s="116">
        <f t="shared" si="2"/>
        <v>0.11210738785046714</v>
      </c>
      <c r="L8" s="118">
        <v>28.69</v>
      </c>
      <c r="M8" s="160">
        <v>28.62</v>
      </c>
    </row>
    <row r="9" spans="1:13" ht="23.25">
      <c r="A9" s="115" t="s">
        <v>17</v>
      </c>
      <c r="B9" s="116">
        <v>20.8706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24.3711</v>
      </c>
      <c r="H9" s="116">
        <f t="shared" si="1"/>
        <v>1.705977</v>
      </c>
      <c r="I9" s="117">
        <f>G9+H9</f>
        <v>26.077077</v>
      </c>
      <c r="J9" s="116">
        <f>(L9-I9)/1.07</f>
        <v>2.7410495327102824</v>
      </c>
      <c r="K9" s="116">
        <f t="shared" si="2"/>
        <v>0.1918734672897198</v>
      </c>
      <c r="L9" s="121">
        <v>29.01</v>
      </c>
      <c r="M9" s="158"/>
    </row>
    <row r="10" spans="1:13" ht="23.25">
      <c r="A10" s="115" t="s">
        <v>25</v>
      </c>
      <c r="B10" s="116">
        <v>21.2394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24.764899999999997</v>
      </c>
      <c r="H10" s="116">
        <f t="shared" si="1"/>
        <v>1.733543</v>
      </c>
      <c r="I10" s="117">
        <f>+G10+H10</f>
        <v>26.498442999999998</v>
      </c>
      <c r="J10" s="116">
        <f>(L10-I10)/1.07</f>
        <v>1.3472495327102831</v>
      </c>
      <c r="K10" s="116">
        <f t="shared" si="2"/>
        <v>0.09430746728971982</v>
      </c>
      <c r="L10" s="118">
        <v>27.94</v>
      </c>
      <c r="M10" s="160">
        <v>27.57</v>
      </c>
    </row>
    <row r="11" spans="1:13" ht="23.25">
      <c r="A11" s="115" t="s">
        <v>57</v>
      </c>
      <c r="B11" s="123">
        <v>20.6016</v>
      </c>
      <c r="C11" s="116">
        <v>2.405</v>
      </c>
      <c r="D11" s="116">
        <v>0.2405</v>
      </c>
      <c r="E11" s="124">
        <f>G11-F11-D11-C11-B11</f>
        <v>-0.3441093457943971</v>
      </c>
      <c r="F11" s="116">
        <v>0.04</v>
      </c>
      <c r="G11" s="116">
        <f>I11-H11</f>
        <v>22.942990654205605</v>
      </c>
      <c r="H11" s="116">
        <f>I11-(I11/1.07)</f>
        <v>1.6060093457943942</v>
      </c>
      <c r="I11" s="117">
        <f>L11-K11-J11</f>
        <v>24.549</v>
      </c>
      <c r="J11" s="116">
        <v>1.3</v>
      </c>
      <c r="K11" s="116">
        <f t="shared" si="2"/>
        <v>0.09100000000000001</v>
      </c>
      <c r="L11" s="118">
        <f>L10-2</f>
        <v>25.94</v>
      </c>
      <c r="M11" s="158"/>
    </row>
    <row r="12" spans="1:13" ht="23.25">
      <c r="A12" s="115" t="s">
        <v>18</v>
      </c>
      <c r="B12" s="116">
        <v>20.797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24.4325</v>
      </c>
      <c r="H12" s="116">
        <f t="shared" si="1"/>
        <v>1.7102750000000002</v>
      </c>
      <c r="I12" s="117">
        <f>+G12+H12</f>
        <v>26.142775</v>
      </c>
      <c r="J12" s="116">
        <f>(L12-I12)/1.07</f>
        <v>1.502079439252336</v>
      </c>
      <c r="K12" s="116">
        <f t="shared" si="2"/>
        <v>0.10514556074766353</v>
      </c>
      <c r="L12" s="118">
        <v>27.75</v>
      </c>
      <c r="M12" s="158"/>
    </row>
    <row r="13" spans="1:13" ht="23.25">
      <c r="A13" s="115" t="s">
        <v>28</v>
      </c>
      <c r="B13" s="116">
        <v>14.894</v>
      </c>
      <c r="C13" s="123">
        <v>0.7309</v>
      </c>
      <c r="D13" s="116">
        <v>0.0731</v>
      </c>
      <c r="E13" s="116">
        <f>0.06</f>
        <v>0.06</v>
      </c>
      <c r="F13" s="116">
        <v>0.04</v>
      </c>
      <c r="G13" s="116">
        <f>+B13+C13+D13+E13+F13</f>
        <v>15.798</v>
      </c>
      <c r="H13" s="116">
        <f t="shared" si="1"/>
        <v>1.10586</v>
      </c>
      <c r="I13" s="117">
        <f>G13+H13</f>
        <v>16.90386</v>
      </c>
      <c r="J13" s="116">
        <f>(L13-I13)/1.07</f>
        <v>0.6038691588785038</v>
      </c>
      <c r="K13" s="116">
        <f>+J13*0.07</f>
        <v>0.04227084112149527</v>
      </c>
      <c r="L13" s="121">
        <v>17.55</v>
      </c>
      <c r="M13" s="158"/>
    </row>
    <row r="14" spans="1:13" ht="23.25">
      <c r="A14" s="115" t="s">
        <v>29</v>
      </c>
      <c r="B14" s="116">
        <v>13.278</v>
      </c>
      <c r="C14" s="123">
        <v>0.6635</v>
      </c>
      <c r="D14" s="116">
        <v>0.0664</v>
      </c>
      <c r="E14" s="116">
        <f>0.06</f>
        <v>0.06</v>
      </c>
      <c r="F14" s="116">
        <v>0.04</v>
      </c>
      <c r="G14" s="116">
        <f>+B14+C14+D14+E14+F14</f>
        <v>14.1079</v>
      </c>
      <c r="H14" s="116">
        <f t="shared" si="1"/>
        <v>0.9875530000000001</v>
      </c>
      <c r="I14" s="117">
        <f>G14+H14</f>
        <v>15.095453000000001</v>
      </c>
      <c r="J14" s="116">
        <f>(L14-I14)/1.07</f>
        <v>1.4902308411214955</v>
      </c>
      <c r="K14" s="116">
        <f>+J14*0.07</f>
        <v>0.10431615887850469</v>
      </c>
      <c r="L14" s="121">
        <v>16.69</v>
      </c>
      <c r="M14" s="158"/>
    </row>
    <row r="15" spans="1:13" ht="23.25">
      <c r="A15" s="115" t="s">
        <v>20</v>
      </c>
      <c r="B15" s="123">
        <v>12.0207</v>
      </c>
      <c r="C15" s="116">
        <v>2.17</v>
      </c>
      <c r="D15" s="116">
        <f t="shared" si="0"/>
        <v>0.217</v>
      </c>
      <c r="E15" s="116">
        <f>G15-B15-C15-D15</f>
        <v>-1.9508000000000005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58"/>
    </row>
    <row r="16" spans="1:13" ht="23.25">
      <c r="A16" s="115" t="s">
        <v>19</v>
      </c>
      <c r="B16" s="123">
        <v>12.0207</v>
      </c>
      <c r="C16" s="116">
        <v>2.17</v>
      </c>
      <c r="D16" s="116">
        <f t="shared" si="0"/>
        <v>0.217</v>
      </c>
      <c r="E16" s="116">
        <f>G16-B16-C16-D16</f>
        <v>-1.9508000000000005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58"/>
    </row>
    <row r="17" spans="1:13" ht="23.25">
      <c r="A17" s="115" t="s">
        <v>21</v>
      </c>
      <c r="B17" s="123">
        <v>12.0207</v>
      </c>
      <c r="C17" s="116">
        <v>2.17</v>
      </c>
      <c r="D17" s="116">
        <f t="shared" si="0"/>
        <v>0.217</v>
      </c>
      <c r="E17" s="116">
        <f>G17-B17-C17-D17</f>
        <v>-1.9508000000000005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58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59"/>
    </row>
    <row r="19" spans="1:12" ht="23.25">
      <c r="A19" s="102" t="s">
        <v>33</v>
      </c>
      <c r="B19" s="135" t="s">
        <v>34</v>
      </c>
      <c r="C19" s="136">
        <v>37.9456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</row>
    <row r="20" spans="1:12" ht="22.5">
      <c r="A20" s="142" t="s">
        <v>32</v>
      </c>
      <c r="B20" s="135" t="s">
        <v>34</v>
      </c>
      <c r="C20" s="136">
        <v>1.4243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</row>
    <row r="21" spans="1:12" ht="22.5">
      <c r="A21" s="144" t="s">
        <v>31</v>
      </c>
      <c r="B21" s="135" t="s">
        <v>34</v>
      </c>
      <c r="C21" s="145">
        <v>2.3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</row>
    <row r="22" spans="1:12" ht="21">
      <c r="A22" s="148"/>
      <c r="B22" s="149"/>
      <c r="C22" s="150"/>
      <c r="D22" s="151"/>
      <c r="E22" s="151"/>
      <c r="F22" s="151"/>
      <c r="G22" s="151"/>
      <c r="H22" s="152"/>
      <c r="I22" s="151"/>
      <c r="J22" s="153"/>
      <c r="K22" s="151"/>
      <c r="L22" s="151"/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2.140625" style="0" customWidth="1"/>
    <col min="2" max="2" width="10.7109375" style="0" customWidth="1"/>
    <col min="7" max="7" width="12.8515625" style="0" customWidth="1"/>
    <col min="10" max="10" width="12.7109375" style="0" customWidth="1"/>
  </cols>
  <sheetData>
    <row r="1" spans="1:12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</row>
    <row r="2" spans="1:12" ht="23.25">
      <c r="A2" s="168" t="s">
        <v>95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</row>
    <row r="3" spans="1:12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55" t="s">
        <v>89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56" t="s">
        <v>90</v>
      </c>
    </row>
    <row r="6" spans="1:13" ht="23.25">
      <c r="A6" s="115" t="s">
        <v>15</v>
      </c>
      <c r="B6" s="116">
        <v>20.6753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27.2688</v>
      </c>
      <c r="H6" s="116">
        <f aca="true" t="shared" si="1" ref="H6:H14">+G6*0.07</f>
        <v>1.908816</v>
      </c>
      <c r="I6" s="117">
        <f>+G6+H6</f>
        <v>29.177616</v>
      </c>
      <c r="J6" s="116">
        <f>(L6-I6)/1.07</f>
        <v>0.9461532710280381</v>
      </c>
      <c r="K6" s="116">
        <f aca="true" t="shared" si="2" ref="K6:K12">(J6*0.07)</f>
        <v>0.06623072897196268</v>
      </c>
      <c r="L6" s="118">
        <v>30.19</v>
      </c>
      <c r="M6" s="160">
        <v>30.58</v>
      </c>
    </row>
    <row r="7" spans="1:13" ht="23.25">
      <c r="A7" s="115" t="s">
        <v>16</v>
      </c>
      <c r="B7" s="116">
        <v>20.2006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26.5941</v>
      </c>
      <c r="H7" s="116">
        <f t="shared" si="1"/>
        <v>1.8615870000000003</v>
      </c>
      <c r="I7" s="117">
        <f>+G7+H7</f>
        <v>28.455687</v>
      </c>
      <c r="J7" s="116">
        <f>(L7-I7)/1.07</f>
        <v>0.8731897196261678</v>
      </c>
      <c r="K7" s="116">
        <f t="shared" si="2"/>
        <v>0.06112328037383175</v>
      </c>
      <c r="L7" s="118">
        <v>29.39</v>
      </c>
      <c r="M7" s="160">
        <v>29.86</v>
      </c>
    </row>
    <row r="8" spans="1:13" ht="23.25">
      <c r="A8" s="115" t="s">
        <v>24</v>
      </c>
      <c r="B8" s="120">
        <v>21.3718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25.595950000000002</v>
      </c>
      <c r="H8" s="116">
        <f>+G8*0.07</f>
        <v>1.7917165000000004</v>
      </c>
      <c r="I8" s="117">
        <f>+G8+H8</f>
        <v>27.3876665</v>
      </c>
      <c r="J8" s="116">
        <f>(L8-I8)/1.07</f>
        <v>1.2171341121495323</v>
      </c>
      <c r="K8" s="116">
        <f t="shared" si="2"/>
        <v>0.08519938785046727</v>
      </c>
      <c r="L8" s="118">
        <v>28.69</v>
      </c>
      <c r="M8" s="160">
        <v>29.08</v>
      </c>
    </row>
    <row r="9" spans="1:13" ht="23.25">
      <c r="A9" s="115" t="s">
        <v>17</v>
      </c>
      <c r="B9" s="116">
        <v>21.2159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24.7164</v>
      </c>
      <c r="H9" s="116">
        <f t="shared" si="1"/>
        <v>1.7301480000000002</v>
      </c>
      <c r="I9" s="117">
        <f>G9+H9</f>
        <v>26.446548</v>
      </c>
      <c r="J9" s="116">
        <f>(L9-I9)/1.07</f>
        <v>2.3957495327102816</v>
      </c>
      <c r="K9" s="116">
        <f t="shared" si="2"/>
        <v>0.16770246728971971</v>
      </c>
      <c r="L9" s="121">
        <v>29.01</v>
      </c>
      <c r="M9" s="158"/>
    </row>
    <row r="10" spans="1:13" ht="23.25">
      <c r="A10" s="115" t="s">
        <v>25</v>
      </c>
      <c r="B10" s="116">
        <v>21.5339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25.059399999999997</v>
      </c>
      <c r="H10" s="116">
        <f t="shared" si="1"/>
        <v>1.7541579999999999</v>
      </c>
      <c r="I10" s="117">
        <f>+G10+H10</f>
        <v>26.813557999999997</v>
      </c>
      <c r="J10" s="116">
        <f>(L10-I10)/1.07</f>
        <v>1.0527495327102845</v>
      </c>
      <c r="K10" s="116">
        <f t="shared" si="2"/>
        <v>0.07369246728971993</v>
      </c>
      <c r="L10" s="118">
        <v>27.94</v>
      </c>
      <c r="M10" s="160">
        <v>27.88</v>
      </c>
    </row>
    <row r="11" spans="1:13" ht="23.25">
      <c r="A11" s="115" t="s">
        <v>57</v>
      </c>
      <c r="B11" s="123">
        <v>20.5062</v>
      </c>
      <c r="C11" s="116">
        <v>2.405</v>
      </c>
      <c r="D11" s="116">
        <v>0.2405</v>
      </c>
      <c r="E11" s="124">
        <f>G11-F11-D11-C11-B11</f>
        <v>-0.24870934579439563</v>
      </c>
      <c r="F11" s="116">
        <v>0.04</v>
      </c>
      <c r="G11" s="116">
        <f>I11-H11</f>
        <v>22.942990654205605</v>
      </c>
      <c r="H11" s="116">
        <f>I11-(I11/1.07)</f>
        <v>1.6060093457943942</v>
      </c>
      <c r="I11" s="117">
        <f>L11-K11-J11</f>
        <v>24.549</v>
      </c>
      <c r="J11" s="116">
        <v>1.3</v>
      </c>
      <c r="K11" s="116">
        <f t="shared" si="2"/>
        <v>0.09100000000000001</v>
      </c>
      <c r="L11" s="118">
        <f>L10-2</f>
        <v>25.94</v>
      </c>
      <c r="M11" s="158"/>
    </row>
    <row r="12" spans="1:13" ht="23.25">
      <c r="A12" s="115" t="s">
        <v>18</v>
      </c>
      <c r="B12" s="116">
        <v>21.0916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24.7271</v>
      </c>
      <c r="H12" s="116">
        <f t="shared" si="1"/>
        <v>1.7308970000000001</v>
      </c>
      <c r="I12" s="117">
        <f>+G12+H12</f>
        <v>26.457997</v>
      </c>
      <c r="J12" s="116">
        <f>(L12-I12)/1.07</f>
        <v>1.2074794392523374</v>
      </c>
      <c r="K12" s="116">
        <f t="shared" si="2"/>
        <v>0.08452356074766362</v>
      </c>
      <c r="L12" s="118">
        <v>27.75</v>
      </c>
      <c r="M12" s="158"/>
    </row>
    <row r="13" spans="1:13" ht="23.25">
      <c r="A13" s="115" t="s">
        <v>28</v>
      </c>
      <c r="B13" s="116">
        <v>14.6653</v>
      </c>
      <c r="C13" s="123">
        <v>0.7309</v>
      </c>
      <c r="D13" s="116">
        <v>0.0731</v>
      </c>
      <c r="E13" s="116">
        <f>0.06</f>
        <v>0.06</v>
      </c>
      <c r="F13" s="116">
        <v>0.04</v>
      </c>
      <c r="G13" s="116">
        <f>+B13+C13+D13+E13+F13</f>
        <v>15.5693</v>
      </c>
      <c r="H13" s="116">
        <f t="shared" si="1"/>
        <v>1.0898510000000001</v>
      </c>
      <c r="I13" s="117">
        <f>G13+H13</f>
        <v>16.659151</v>
      </c>
      <c r="J13" s="116">
        <f>(L13-I13)/1.07</f>
        <v>1.131634579439252</v>
      </c>
      <c r="K13" s="116">
        <f>+J13*0.07</f>
        <v>0.07921442056074765</v>
      </c>
      <c r="L13" s="121">
        <v>17.87</v>
      </c>
      <c r="M13" s="158"/>
    </row>
    <row r="14" spans="1:13" ht="23.25">
      <c r="A14" s="115" t="s">
        <v>29</v>
      </c>
      <c r="B14" s="116">
        <v>13.5299</v>
      </c>
      <c r="C14" s="123">
        <v>0.6635</v>
      </c>
      <c r="D14" s="116">
        <v>0.0664</v>
      </c>
      <c r="E14" s="116">
        <f>0.06</f>
        <v>0.06</v>
      </c>
      <c r="F14" s="116">
        <v>0.04</v>
      </c>
      <c r="G14" s="116">
        <f>+B14+C14+D14+E14+F14</f>
        <v>14.3598</v>
      </c>
      <c r="H14" s="116">
        <f t="shared" si="1"/>
        <v>1.0051860000000001</v>
      </c>
      <c r="I14" s="117">
        <f>G14+H14</f>
        <v>15.364986</v>
      </c>
      <c r="J14" s="116">
        <f>(L14-I14)/1.07</f>
        <v>1.5373962616822443</v>
      </c>
      <c r="K14" s="116">
        <f>+J14*0.07</f>
        <v>0.10761773831775712</v>
      </c>
      <c r="L14" s="121">
        <v>17.01</v>
      </c>
      <c r="M14" s="158"/>
    </row>
    <row r="15" spans="1:13" ht="23.25">
      <c r="A15" s="115" t="s">
        <v>20</v>
      </c>
      <c r="B15" s="123">
        <v>12.0207</v>
      </c>
      <c r="C15" s="116">
        <v>2.17</v>
      </c>
      <c r="D15" s="116">
        <f t="shared" si="0"/>
        <v>0.217</v>
      </c>
      <c r="E15" s="116">
        <f>G15-B15-C15-D15</f>
        <v>-1.9508000000000005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58"/>
    </row>
    <row r="16" spans="1:13" ht="23.25">
      <c r="A16" s="115" t="s">
        <v>19</v>
      </c>
      <c r="B16" s="123">
        <v>12.0207</v>
      </c>
      <c r="C16" s="116">
        <v>2.17</v>
      </c>
      <c r="D16" s="116">
        <f t="shared" si="0"/>
        <v>0.217</v>
      </c>
      <c r="E16" s="116">
        <f>G16-B16-C16-D16</f>
        <v>-1.9508000000000005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58"/>
    </row>
    <row r="17" spans="1:13" ht="23.25">
      <c r="A17" s="115" t="s">
        <v>21</v>
      </c>
      <c r="B17" s="123">
        <v>12.0207</v>
      </c>
      <c r="C17" s="116">
        <v>2.17</v>
      </c>
      <c r="D17" s="116">
        <f t="shared" si="0"/>
        <v>0.217</v>
      </c>
      <c r="E17" s="116">
        <f>G17-B17-C17-D17</f>
        <v>-1.9508000000000005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58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59"/>
    </row>
    <row r="19" spans="1:12" ht="23.25">
      <c r="A19" s="102" t="s">
        <v>33</v>
      </c>
      <c r="B19" s="135" t="s">
        <v>34</v>
      </c>
      <c r="C19" s="136">
        <v>37.9456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</row>
    <row r="20" spans="1:12" ht="22.5">
      <c r="A20" s="142" t="s">
        <v>32</v>
      </c>
      <c r="B20" s="135" t="s">
        <v>34</v>
      </c>
      <c r="C20" s="136">
        <v>1.1357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</row>
    <row r="21" spans="1:12" ht="22.5">
      <c r="A21" s="144" t="s">
        <v>31</v>
      </c>
      <c r="B21" s="135" t="s">
        <v>34</v>
      </c>
      <c r="C21" s="145">
        <v>2.2548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</row>
    <row r="22" spans="1:12" ht="21">
      <c r="A22" s="148"/>
      <c r="B22" s="149"/>
      <c r="C22" s="150" t="s">
        <v>96</v>
      </c>
      <c r="D22" s="151"/>
      <c r="E22" s="151"/>
      <c r="F22" s="151"/>
      <c r="G22" s="151"/>
      <c r="H22" s="152"/>
      <c r="I22" s="151"/>
      <c r="J22" s="153"/>
      <c r="K22" s="151"/>
      <c r="L22" s="151"/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11" sqref="L11"/>
    </sheetView>
  </sheetViews>
  <sheetFormatPr defaultColWidth="9.140625" defaultRowHeight="12.75"/>
  <cols>
    <col min="1" max="1" width="29.7109375" style="0" customWidth="1"/>
    <col min="10" max="10" width="14.00390625" style="0" customWidth="1"/>
    <col min="13" max="13" width="17.140625" style="0" customWidth="1"/>
  </cols>
  <sheetData>
    <row r="1" spans="1:12" ht="23.25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54"/>
    </row>
    <row r="2" spans="1:12" ht="23.25">
      <c r="A2" s="166" t="s">
        <v>47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5"/>
    </row>
    <row r="3" spans="1:12" ht="24">
      <c r="A3" s="56"/>
      <c r="B3" s="57"/>
      <c r="C3" s="56"/>
      <c r="D3" s="58"/>
      <c r="E3" s="56"/>
      <c r="F3" s="56"/>
      <c r="G3" s="58"/>
      <c r="H3" s="56"/>
      <c r="I3" s="59"/>
      <c r="J3" s="56"/>
      <c r="K3" s="56" t="s">
        <v>0</v>
      </c>
      <c r="L3" s="56"/>
    </row>
    <row r="4" spans="1:13" ht="24">
      <c r="A4" s="60"/>
      <c r="B4" s="61" t="s">
        <v>1</v>
      </c>
      <c r="C4" s="62" t="s">
        <v>26</v>
      </c>
      <c r="D4" s="62" t="s">
        <v>27</v>
      </c>
      <c r="E4" s="62" t="s">
        <v>2</v>
      </c>
      <c r="F4" s="62" t="s">
        <v>3</v>
      </c>
      <c r="G4" s="62" t="s">
        <v>4</v>
      </c>
      <c r="H4" s="62" t="s">
        <v>5</v>
      </c>
      <c r="I4" s="63" t="s">
        <v>6</v>
      </c>
      <c r="J4" s="62" t="s">
        <v>7</v>
      </c>
      <c r="K4" s="62" t="s">
        <v>5</v>
      </c>
      <c r="L4" s="64" t="s">
        <v>8</v>
      </c>
      <c r="M4" s="65" t="s">
        <v>36</v>
      </c>
    </row>
    <row r="5" spans="1:13" ht="24">
      <c r="A5" s="66"/>
      <c r="B5" s="67" t="s">
        <v>9</v>
      </c>
      <c r="C5" s="68" t="s">
        <v>10</v>
      </c>
      <c r="D5" s="68" t="s">
        <v>10</v>
      </c>
      <c r="E5" s="67" t="s">
        <v>23</v>
      </c>
      <c r="F5" s="67" t="s">
        <v>11</v>
      </c>
      <c r="G5" s="67" t="s">
        <v>12</v>
      </c>
      <c r="H5" s="69"/>
      <c r="I5" s="70"/>
      <c r="J5" s="67" t="s">
        <v>13</v>
      </c>
      <c r="K5" s="69"/>
      <c r="L5" s="71" t="s">
        <v>14</v>
      </c>
      <c r="M5" s="72"/>
    </row>
    <row r="6" spans="1:13" ht="24">
      <c r="A6" s="73" t="s">
        <v>15</v>
      </c>
      <c r="B6" s="74">
        <v>20.4757</v>
      </c>
      <c r="C6" s="74">
        <v>3.685</v>
      </c>
      <c r="D6" s="74">
        <f aca="true" t="shared" si="0" ref="D6:D16">+C6*0.1</f>
        <v>0.36850000000000005</v>
      </c>
      <c r="E6" s="74">
        <v>2.5</v>
      </c>
      <c r="F6" s="74">
        <v>0.04</v>
      </c>
      <c r="G6" s="74">
        <f>B6+C6+D6+E6+F6</f>
        <v>27.0692</v>
      </c>
      <c r="H6" s="74">
        <f aca="true" t="shared" si="1" ref="H6:H13">+G6*0.07</f>
        <v>1.894844</v>
      </c>
      <c r="I6" s="75">
        <f>+G6+H6</f>
        <v>28.964043999999998</v>
      </c>
      <c r="J6" s="74">
        <f>(L6-I6)/1.07</f>
        <v>-0.20938691588784974</v>
      </c>
      <c r="K6" s="74">
        <f>J6*0.07</f>
        <v>-0.014657084112149483</v>
      </c>
      <c r="L6" s="76">
        <v>28.74</v>
      </c>
      <c r="M6" s="77">
        <v>30.36</v>
      </c>
    </row>
    <row r="7" spans="1:13" ht="24">
      <c r="A7" s="73" t="s">
        <v>16</v>
      </c>
      <c r="B7" s="74">
        <v>20.0114</v>
      </c>
      <c r="C7" s="74">
        <v>3.685</v>
      </c>
      <c r="D7" s="74">
        <f t="shared" si="0"/>
        <v>0.36850000000000005</v>
      </c>
      <c r="E7" s="74">
        <v>2.3</v>
      </c>
      <c r="F7" s="74">
        <v>0.04</v>
      </c>
      <c r="G7" s="74">
        <f>B7+C7+D7+E7+F7</f>
        <v>26.404899999999998</v>
      </c>
      <c r="H7" s="74">
        <f t="shared" si="1"/>
        <v>1.848343</v>
      </c>
      <c r="I7" s="75">
        <f aca="true" t="shared" si="2" ref="I7:I16">+G7+H7</f>
        <v>28.253242999999998</v>
      </c>
      <c r="J7" s="74">
        <f aca="true" t="shared" si="3" ref="J7:J13">(L7-I7)/1.07</f>
        <v>-0.2927504672897162</v>
      </c>
      <c r="K7" s="74">
        <f aca="true" t="shared" si="4" ref="K7:K16">J7*0.07</f>
        <v>-0.020492532710280138</v>
      </c>
      <c r="L7" s="76">
        <v>27.94</v>
      </c>
      <c r="M7" s="78">
        <v>29.65</v>
      </c>
    </row>
    <row r="8" spans="1:13" ht="24">
      <c r="A8" s="79" t="s">
        <v>24</v>
      </c>
      <c r="B8" s="80">
        <v>20.9621</v>
      </c>
      <c r="C8" s="81">
        <f>C7*0.9</f>
        <v>3.3165</v>
      </c>
      <c r="D8" s="81">
        <f>+C8*0.1</f>
        <v>0.33165</v>
      </c>
      <c r="E8" s="81">
        <v>0.54</v>
      </c>
      <c r="F8" s="81">
        <v>0.036</v>
      </c>
      <c r="G8" s="74">
        <f aca="true" t="shared" si="5" ref="G8:G16">B8+C8+D8+E8+F8</f>
        <v>25.18625</v>
      </c>
      <c r="H8" s="81">
        <f>+G8*0.07</f>
        <v>1.7630375000000003</v>
      </c>
      <c r="I8" s="75">
        <f t="shared" si="2"/>
        <v>26.9492875</v>
      </c>
      <c r="J8" s="74">
        <f t="shared" si="3"/>
        <v>0.2716939252336429</v>
      </c>
      <c r="K8" s="74">
        <f t="shared" si="4"/>
        <v>0.019018574766355004</v>
      </c>
      <c r="L8" s="76">
        <v>27.24</v>
      </c>
      <c r="M8" s="77">
        <v>28.86</v>
      </c>
    </row>
    <row r="9" spans="1:13" ht="24">
      <c r="A9" s="73" t="s">
        <v>17</v>
      </c>
      <c r="B9" s="82">
        <v>21.5231</v>
      </c>
      <c r="C9" s="74">
        <f>3.3605/1.1</f>
        <v>3.0549999999999997</v>
      </c>
      <c r="D9" s="74">
        <f t="shared" si="0"/>
        <v>0.3055</v>
      </c>
      <c r="E9" s="74">
        <f>0.1</f>
        <v>0.1</v>
      </c>
      <c r="F9" s="74">
        <v>0.04</v>
      </c>
      <c r="G9" s="74">
        <f t="shared" si="5"/>
        <v>25.0236</v>
      </c>
      <c r="H9" s="74">
        <f t="shared" si="1"/>
        <v>1.751652</v>
      </c>
      <c r="I9" s="75">
        <f t="shared" si="2"/>
        <v>26.775252</v>
      </c>
      <c r="J9" s="74">
        <f t="shared" si="3"/>
        <v>1.8829420560747672</v>
      </c>
      <c r="K9" s="74">
        <f t="shared" si="4"/>
        <v>0.1318059439252337</v>
      </c>
      <c r="L9" s="83">
        <v>28.79</v>
      </c>
      <c r="M9" s="84"/>
    </row>
    <row r="10" spans="1:13" ht="24">
      <c r="A10" s="73" t="s">
        <v>25</v>
      </c>
      <c r="B10" s="74">
        <v>21.1992</v>
      </c>
      <c r="C10" s="74">
        <v>2.305</v>
      </c>
      <c r="D10" s="74">
        <f t="shared" si="0"/>
        <v>0.23050000000000004</v>
      </c>
      <c r="E10" s="85">
        <v>1.95</v>
      </c>
      <c r="F10" s="74">
        <v>0.04</v>
      </c>
      <c r="G10" s="74">
        <f t="shared" si="5"/>
        <v>25.7247</v>
      </c>
      <c r="H10" s="74">
        <f t="shared" si="1"/>
        <v>1.800729</v>
      </c>
      <c r="I10" s="75">
        <f t="shared" si="2"/>
        <v>27.525429</v>
      </c>
      <c r="J10" s="74">
        <f t="shared" si="3"/>
        <v>-0.4069429906542048</v>
      </c>
      <c r="K10" s="74">
        <f t="shared" si="4"/>
        <v>-0.02848600934579434</v>
      </c>
      <c r="L10" s="76">
        <v>27.09</v>
      </c>
      <c r="M10" s="77">
        <v>28.6</v>
      </c>
    </row>
    <row r="11" spans="1:13" ht="24">
      <c r="A11" s="73" t="s">
        <v>18</v>
      </c>
      <c r="B11" s="74">
        <v>20.7366</v>
      </c>
      <c r="C11" s="74">
        <v>2.405</v>
      </c>
      <c r="D11" s="74">
        <f t="shared" si="0"/>
        <v>0.2405</v>
      </c>
      <c r="E11" s="85">
        <v>1.95</v>
      </c>
      <c r="F11" s="74">
        <v>0.04</v>
      </c>
      <c r="G11" s="74">
        <f t="shared" si="5"/>
        <v>25.3721</v>
      </c>
      <c r="H11" s="74">
        <f t="shared" si="1"/>
        <v>1.7760470000000002</v>
      </c>
      <c r="I11" s="75">
        <f t="shared" si="2"/>
        <v>27.148147</v>
      </c>
      <c r="J11" s="74">
        <f t="shared" si="3"/>
        <v>-0.325371028037384</v>
      </c>
      <c r="K11" s="74">
        <f t="shared" si="4"/>
        <v>-0.02277597196261688</v>
      </c>
      <c r="L11" s="76">
        <v>26.8</v>
      </c>
      <c r="M11" s="86"/>
    </row>
    <row r="12" spans="1:13" ht="24">
      <c r="A12" s="73" t="s">
        <v>40</v>
      </c>
      <c r="B12" s="74">
        <v>14.6976</v>
      </c>
      <c r="C12" s="74">
        <v>0.7181</v>
      </c>
      <c r="D12" s="74">
        <v>0.0718</v>
      </c>
      <c r="E12" s="74">
        <v>0.06</v>
      </c>
      <c r="F12" s="74">
        <v>0.04</v>
      </c>
      <c r="G12" s="74">
        <f t="shared" si="5"/>
        <v>15.587499999999999</v>
      </c>
      <c r="H12" s="74">
        <f t="shared" si="1"/>
        <v>1.091125</v>
      </c>
      <c r="I12" s="75">
        <f t="shared" si="2"/>
        <v>16.678624999999997</v>
      </c>
      <c r="J12" s="74">
        <f t="shared" si="3"/>
        <v>1.1134345794392564</v>
      </c>
      <c r="K12" s="74">
        <f t="shared" si="4"/>
        <v>0.07794042056074796</v>
      </c>
      <c r="L12" s="83">
        <v>17.87</v>
      </c>
      <c r="M12" s="86"/>
    </row>
    <row r="13" spans="1:13" ht="24">
      <c r="A13" s="73" t="s">
        <v>41</v>
      </c>
      <c r="B13" s="74">
        <v>13.7723</v>
      </c>
      <c r="C13" s="74">
        <v>0.6752</v>
      </c>
      <c r="D13" s="74">
        <v>0.0675</v>
      </c>
      <c r="E13" s="74">
        <v>0.06</v>
      </c>
      <c r="F13" s="74">
        <v>0.04</v>
      </c>
      <c r="G13" s="74">
        <f t="shared" si="5"/>
        <v>14.615</v>
      </c>
      <c r="H13" s="74">
        <f t="shared" si="1"/>
        <v>1.02305</v>
      </c>
      <c r="I13" s="75">
        <f t="shared" si="2"/>
        <v>15.63805</v>
      </c>
      <c r="J13" s="74">
        <f t="shared" si="3"/>
        <v>1.2821962616822447</v>
      </c>
      <c r="K13" s="74">
        <f t="shared" si="4"/>
        <v>0.08975373831775714</v>
      </c>
      <c r="L13" s="83">
        <v>17.01</v>
      </c>
      <c r="M13" s="86"/>
    </row>
    <row r="14" spans="1:13" ht="24">
      <c r="A14" s="73" t="s">
        <v>20</v>
      </c>
      <c r="B14" s="74">
        <v>11.9593</v>
      </c>
      <c r="C14" s="74">
        <v>2.17</v>
      </c>
      <c r="D14" s="74">
        <f t="shared" si="0"/>
        <v>0.217</v>
      </c>
      <c r="E14" s="74">
        <v>-1.8894</v>
      </c>
      <c r="F14" s="74">
        <v>0</v>
      </c>
      <c r="G14" s="74">
        <f>B14+C14+D14+E14+F14</f>
        <v>12.456900000000001</v>
      </c>
      <c r="H14" s="74">
        <f>(G14*0.07)</f>
        <v>0.8719830000000002</v>
      </c>
      <c r="I14" s="75">
        <f t="shared" si="2"/>
        <v>13.328883000000001</v>
      </c>
      <c r="J14" s="74">
        <v>3.2566</v>
      </c>
      <c r="K14" s="74">
        <f t="shared" si="4"/>
        <v>0.22796200000000003</v>
      </c>
      <c r="L14" s="83">
        <v>16.81</v>
      </c>
      <c r="M14" s="86"/>
    </row>
    <row r="15" spans="1:13" ht="24">
      <c r="A15" s="73" t="s">
        <v>19</v>
      </c>
      <c r="B15" s="74">
        <v>11.9593</v>
      </c>
      <c r="C15" s="74">
        <v>2.17</v>
      </c>
      <c r="D15" s="74">
        <f t="shared" si="0"/>
        <v>0.217</v>
      </c>
      <c r="E15" s="74">
        <v>-1.8894</v>
      </c>
      <c r="F15" s="74">
        <v>0</v>
      </c>
      <c r="G15" s="74">
        <f t="shared" si="5"/>
        <v>12.456900000000001</v>
      </c>
      <c r="H15" s="74">
        <f>(G15*0.07)</f>
        <v>0.8719830000000002</v>
      </c>
      <c r="I15" s="75">
        <f t="shared" si="2"/>
        <v>13.328883000000001</v>
      </c>
      <c r="J15" s="74">
        <v>3.2566</v>
      </c>
      <c r="K15" s="74">
        <f t="shared" si="4"/>
        <v>0.22796200000000003</v>
      </c>
      <c r="L15" s="83">
        <v>16.81</v>
      </c>
      <c r="M15" s="86"/>
    </row>
    <row r="16" spans="1:13" ht="24">
      <c r="A16" s="73" t="s">
        <v>21</v>
      </c>
      <c r="B16" s="74">
        <v>11.9593</v>
      </c>
      <c r="C16" s="74">
        <v>2.17</v>
      </c>
      <c r="D16" s="74">
        <f t="shared" si="0"/>
        <v>0.217</v>
      </c>
      <c r="E16" s="74">
        <v>-1.8894</v>
      </c>
      <c r="F16" s="74">
        <v>0</v>
      </c>
      <c r="G16" s="74">
        <f t="shared" si="5"/>
        <v>12.456900000000001</v>
      </c>
      <c r="H16" s="74">
        <f>(G16*0.07)</f>
        <v>0.8719830000000002</v>
      </c>
      <c r="I16" s="75">
        <f t="shared" si="2"/>
        <v>13.328883000000001</v>
      </c>
      <c r="J16" s="74">
        <v>3.2566</v>
      </c>
      <c r="K16" s="74">
        <f t="shared" si="4"/>
        <v>0.22796200000000003</v>
      </c>
      <c r="L16" s="83">
        <v>16.81</v>
      </c>
      <c r="M16" s="86"/>
    </row>
    <row r="17" spans="1:13" ht="24">
      <c r="A17" s="87"/>
      <c r="B17" s="88"/>
      <c r="C17" s="69"/>
      <c r="D17" s="69"/>
      <c r="E17" s="69"/>
      <c r="F17" s="89"/>
      <c r="G17" s="90"/>
      <c r="H17" s="90"/>
      <c r="I17" s="91"/>
      <c r="J17" s="68"/>
      <c r="K17" s="92"/>
      <c r="L17" s="93"/>
      <c r="M17" s="72"/>
    </row>
    <row r="18" spans="1:12" ht="24">
      <c r="A18" s="56" t="s">
        <v>42</v>
      </c>
      <c r="B18" s="94">
        <v>37.6718</v>
      </c>
      <c r="C18" s="95" t="s">
        <v>22</v>
      </c>
      <c r="D18" s="56"/>
      <c r="E18" s="56"/>
      <c r="F18" s="96"/>
      <c r="G18" s="96"/>
      <c r="H18" s="97"/>
      <c r="I18" s="74"/>
      <c r="J18" s="98"/>
      <c r="K18" s="95"/>
      <c r="L18" s="74"/>
    </row>
    <row r="19" spans="1:3" ht="24">
      <c r="A19" t="s">
        <v>43</v>
      </c>
      <c r="B19" s="99">
        <v>-0.0203</v>
      </c>
      <c r="C19" s="95" t="s">
        <v>30</v>
      </c>
    </row>
    <row r="20" spans="1:3" ht="24">
      <c r="A20" t="s">
        <v>44</v>
      </c>
      <c r="B20" s="99">
        <v>2.8657</v>
      </c>
      <c r="C20" s="95" t="s">
        <v>30</v>
      </c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4.57421875" style="0" customWidth="1"/>
    <col min="2" max="2" width="10.7109375" style="0" customWidth="1"/>
    <col min="7" max="7" width="13.7109375" style="0" customWidth="1"/>
    <col min="10" max="10" width="13.140625" style="0" customWidth="1"/>
  </cols>
  <sheetData>
    <row r="1" spans="1:12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</row>
    <row r="2" spans="1:12" ht="23.25">
      <c r="A2" s="168" t="s">
        <v>97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</row>
    <row r="3" spans="1:12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55" t="s">
        <v>89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56" t="s">
        <v>90</v>
      </c>
    </row>
    <row r="6" spans="1:13" ht="23.25">
      <c r="A6" s="115" t="s">
        <v>15</v>
      </c>
      <c r="B6" s="116">
        <v>21.216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27.8095</v>
      </c>
      <c r="H6" s="116">
        <f aca="true" t="shared" si="1" ref="H6:H14">+G6*0.07</f>
        <v>1.946665</v>
      </c>
      <c r="I6" s="117">
        <f>+G6+H6</f>
        <v>29.756165</v>
      </c>
      <c r="J6" s="116">
        <f>(L6-I6)/1.07</f>
        <v>0.7792850467289725</v>
      </c>
      <c r="K6" s="116">
        <f aca="true" t="shared" si="2" ref="K6:K12">(J6*0.07)</f>
        <v>0.05454995327102808</v>
      </c>
      <c r="L6" s="118">
        <v>30.59</v>
      </c>
      <c r="M6" s="160">
        <v>31.16</v>
      </c>
    </row>
    <row r="7" spans="1:13" ht="23.25">
      <c r="A7" s="115" t="s">
        <v>16</v>
      </c>
      <c r="B7" s="116">
        <v>20.7518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27.1453</v>
      </c>
      <c r="H7" s="116">
        <f t="shared" si="1"/>
        <v>1.900171</v>
      </c>
      <c r="I7" s="117">
        <f>+G7+H7</f>
        <v>29.045471</v>
      </c>
      <c r="J7" s="116">
        <f>(L7-I7)/1.07</f>
        <v>0.6958214953271028</v>
      </c>
      <c r="K7" s="116">
        <f t="shared" si="2"/>
        <v>0.0487075046728972</v>
      </c>
      <c r="L7" s="118">
        <v>29.79</v>
      </c>
      <c r="M7" s="160">
        <v>30.45</v>
      </c>
    </row>
    <row r="8" spans="1:13" ht="23.25">
      <c r="A8" s="115" t="s">
        <v>24</v>
      </c>
      <c r="B8" s="120">
        <v>21.8584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26.08255</v>
      </c>
      <c r="H8" s="116">
        <f>+G8*0.07</f>
        <v>1.8257785000000002</v>
      </c>
      <c r="I8" s="117">
        <f>+G8+H8</f>
        <v>27.908328500000003</v>
      </c>
      <c r="J8" s="116">
        <f>(L8-I8)/1.07</f>
        <v>1.104365887850464</v>
      </c>
      <c r="K8" s="116">
        <f t="shared" si="2"/>
        <v>0.0773056121495325</v>
      </c>
      <c r="L8" s="118">
        <v>29.09</v>
      </c>
      <c r="M8" s="160">
        <v>29.66</v>
      </c>
    </row>
    <row r="9" spans="1:13" ht="23.25">
      <c r="A9" s="115" t="s">
        <v>17</v>
      </c>
      <c r="B9" s="116">
        <v>21.7593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25.2598</v>
      </c>
      <c r="H9" s="116">
        <f t="shared" si="1"/>
        <v>1.768186</v>
      </c>
      <c r="I9" s="117">
        <f>G9+H9</f>
        <v>27.027986</v>
      </c>
      <c r="J9" s="116">
        <f>(L9-I9)/1.07</f>
        <v>1.852349532710283</v>
      </c>
      <c r="K9" s="116">
        <f t="shared" si="2"/>
        <v>0.12966446728971984</v>
      </c>
      <c r="L9" s="121">
        <v>29.01</v>
      </c>
      <c r="M9" s="158"/>
    </row>
    <row r="10" spans="1:13" ht="23.25">
      <c r="A10" s="115" t="s">
        <v>25</v>
      </c>
      <c r="B10" s="116">
        <v>21.892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25.417499999999997</v>
      </c>
      <c r="H10" s="116">
        <f t="shared" si="1"/>
        <v>1.779225</v>
      </c>
      <c r="I10" s="117">
        <f>+G10+H10</f>
        <v>27.196724999999997</v>
      </c>
      <c r="J10" s="116">
        <f>(L10-I10)/1.07</f>
        <v>1.0684813084112175</v>
      </c>
      <c r="K10" s="116">
        <f t="shared" si="2"/>
        <v>0.07479369158878522</v>
      </c>
      <c r="L10" s="118">
        <v>28.34</v>
      </c>
      <c r="M10" s="160">
        <v>28.27</v>
      </c>
    </row>
    <row r="11" spans="1:13" ht="23.25">
      <c r="A11" s="115" t="s">
        <v>57</v>
      </c>
      <c r="B11" s="123">
        <v>20.7619</v>
      </c>
      <c r="C11" s="116">
        <v>2.405</v>
      </c>
      <c r="D11" s="116">
        <v>0.2405</v>
      </c>
      <c r="E11" s="124">
        <f>G11-F11-D11-C11-B11</f>
        <v>-0.1305775700934646</v>
      </c>
      <c r="F11" s="116">
        <v>0.04</v>
      </c>
      <c r="G11" s="116">
        <f>I11-H11</f>
        <v>23.316822429906537</v>
      </c>
      <c r="H11" s="116">
        <f>I11-(I11/1.07)</f>
        <v>1.6321775700934609</v>
      </c>
      <c r="I11" s="117">
        <f>L11-K11-J11</f>
        <v>24.948999999999998</v>
      </c>
      <c r="J11" s="116">
        <v>1.3</v>
      </c>
      <c r="K11" s="116">
        <f t="shared" si="2"/>
        <v>0.09100000000000001</v>
      </c>
      <c r="L11" s="118">
        <f>L10-2</f>
        <v>26.34</v>
      </c>
      <c r="M11" s="158"/>
    </row>
    <row r="12" spans="1:13" ht="23.25">
      <c r="A12" s="115" t="s">
        <v>18</v>
      </c>
      <c r="B12" s="116">
        <v>21.5081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25.1436</v>
      </c>
      <c r="H12" s="116">
        <f t="shared" si="1"/>
        <v>1.7600520000000002</v>
      </c>
      <c r="I12" s="117">
        <f>+G12+H12</f>
        <v>26.903652</v>
      </c>
      <c r="J12" s="116">
        <f>(L12-I12)/1.07</f>
        <v>1.1648112149532688</v>
      </c>
      <c r="K12" s="116">
        <f t="shared" si="2"/>
        <v>0.08153678504672882</v>
      </c>
      <c r="L12" s="118">
        <v>28.15</v>
      </c>
      <c r="M12" s="158"/>
    </row>
    <row r="13" spans="1:13" ht="23.25">
      <c r="A13" s="115" t="s">
        <v>28</v>
      </c>
      <c r="B13" s="116">
        <v>15.0485</v>
      </c>
      <c r="C13" s="123">
        <v>0.7309</v>
      </c>
      <c r="D13" s="116">
        <v>0.0731</v>
      </c>
      <c r="E13" s="116">
        <f>0.06</f>
        <v>0.06</v>
      </c>
      <c r="F13" s="116">
        <v>0.04</v>
      </c>
      <c r="G13" s="116">
        <f>+B13+C13+D13+E13+F13</f>
        <v>15.9525</v>
      </c>
      <c r="H13" s="116">
        <f t="shared" si="1"/>
        <v>1.116675</v>
      </c>
      <c r="I13" s="117">
        <f>G13+H13</f>
        <v>17.069175</v>
      </c>
      <c r="J13" s="116">
        <f>(L13-I13)/1.07</f>
        <v>0.748434579439252</v>
      </c>
      <c r="K13" s="116">
        <f>+J13*0.07</f>
        <v>0.05239042056074764</v>
      </c>
      <c r="L13" s="121">
        <v>17.87</v>
      </c>
      <c r="M13" s="158"/>
    </row>
    <row r="14" spans="1:13" ht="23.25">
      <c r="A14" s="115" t="s">
        <v>29</v>
      </c>
      <c r="B14" s="116">
        <v>13.9249</v>
      </c>
      <c r="C14" s="123">
        <v>0.6635</v>
      </c>
      <c r="D14" s="116">
        <v>0.0664</v>
      </c>
      <c r="E14" s="116">
        <f>0.06</f>
        <v>0.06</v>
      </c>
      <c r="F14" s="116">
        <v>0.04</v>
      </c>
      <c r="G14" s="116">
        <f>+B14+C14+D14+E14+F14</f>
        <v>14.7548</v>
      </c>
      <c r="H14" s="116">
        <f t="shared" si="1"/>
        <v>1.032836</v>
      </c>
      <c r="I14" s="117">
        <f>G14+H14</f>
        <v>15.787636</v>
      </c>
      <c r="J14" s="116">
        <f>(L14-I14)/1.07</f>
        <v>1.1423962616822452</v>
      </c>
      <c r="K14" s="116">
        <f>+J14*0.07</f>
        <v>0.07996773831775716</v>
      </c>
      <c r="L14" s="121">
        <v>17.01</v>
      </c>
      <c r="M14" s="158"/>
    </row>
    <row r="15" spans="1:13" ht="23.25">
      <c r="A15" s="115" t="s">
        <v>20</v>
      </c>
      <c r="B15" s="123">
        <v>12.0207</v>
      </c>
      <c r="C15" s="116">
        <v>2.17</v>
      </c>
      <c r="D15" s="116">
        <f t="shared" si="0"/>
        <v>0.217</v>
      </c>
      <c r="E15" s="116">
        <f>G15-B15-C15-D15</f>
        <v>-1.9508000000000005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58"/>
    </row>
    <row r="16" spans="1:13" ht="23.25">
      <c r="A16" s="115" t="s">
        <v>19</v>
      </c>
      <c r="B16" s="123">
        <v>12.0207</v>
      </c>
      <c r="C16" s="116">
        <v>2.17</v>
      </c>
      <c r="D16" s="116">
        <f t="shared" si="0"/>
        <v>0.217</v>
      </c>
      <c r="E16" s="116">
        <f>G16-B16-C16-D16</f>
        <v>-1.9508000000000005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58"/>
    </row>
    <row r="17" spans="1:13" ht="23.25">
      <c r="A17" s="115" t="s">
        <v>21</v>
      </c>
      <c r="B17" s="123">
        <v>12.0207</v>
      </c>
      <c r="C17" s="116">
        <v>2.17</v>
      </c>
      <c r="D17" s="116">
        <f t="shared" si="0"/>
        <v>0.217</v>
      </c>
      <c r="E17" s="116">
        <f>G17-B17-C17-D17</f>
        <v>-1.9508000000000005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58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59"/>
    </row>
    <row r="19" spans="1:12" ht="23.25">
      <c r="A19" s="102" t="s">
        <v>33</v>
      </c>
      <c r="B19" s="135" t="s">
        <v>34</v>
      </c>
      <c r="C19" s="136">
        <v>38.0331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</row>
    <row r="20" spans="1:12" ht="22.5">
      <c r="A20" s="142" t="s">
        <v>32</v>
      </c>
      <c r="B20" s="135" t="s">
        <v>34</v>
      </c>
      <c r="C20" s="136">
        <v>1.0457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</row>
    <row r="21" spans="1:12" ht="22.5">
      <c r="A21" s="144" t="s">
        <v>31</v>
      </c>
      <c r="B21" s="135" t="s">
        <v>34</v>
      </c>
      <c r="C21" s="145">
        <v>2.2038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</row>
    <row r="22" spans="1:12" ht="21">
      <c r="A22" s="148"/>
      <c r="B22" s="149"/>
      <c r="C22" s="150" t="s">
        <v>96</v>
      </c>
      <c r="D22" s="151"/>
      <c r="E22" s="151"/>
      <c r="F22" s="151"/>
      <c r="G22" s="151"/>
      <c r="H22" s="152"/>
      <c r="I22" s="151"/>
      <c r="J22" s="153"/>
      <c r="K22" s="151"/>
      <c r="L22" s="151"/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3" sqref="L13"/>
    </sheetView>
  </sheetViews>
  <sheetFormatPr defaultColWidth="9.140625" defaultRowHeight="12.75"/>
  <cols>
    <col min="1" max="1" width="23.8515625" style="0" customWidth="1"/>
    <col min="2" max="2" width="10.00390625" style="0" customWidth="1"/>
    <col min="7" max="7" width="13.7109375" style="0" customWidth="1"/>
    <col min="10" max="10" width="12.7109375" style="0" customWidth="1"/>
  </cols>
  <sheetData>
    <row r="1" spans="1:12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</row>
    <row r="2" spans="1:12" ht="23.25">
      <c r="A2" s="168" t="s">
        <v>98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</row>
    <row r="3" spans="1:12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55" t="s">
        <v>89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56" t="s">
        <v>90</v>
      </c>
    </row>
    <row r="6" spans="1:13" ht="23.25">
      <c r="A6" s="115" t="s">
        <v>15</v>
      </c>
      <c r="B6" s="116">
        <v>21.5006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28.094099999999997</v>
      </c>
      <c r="H6" s="116">
        <f aca="true" t="shared" si="1" ref="H6:H14">+G6*0.07</f>
        <v>1.966587</v>
      </c>
      <c r="I6" s="117">
        <f>+G6+H6</f>
        <v>30.060686999999998</v>
      </c>
      <c r="J6" s="116">
        <f>(L6-I6)/1.07</f>
        <v>0.49468504672897373</v>
      </c>
      <c r="K6" s="116">
        <f aca="true" t="shared" si="2" ref="K6:K12">(J6*0.07)</f>
        <v>0.03462795327102816</v>
      </c>
      <c r="L6" s="118">
        <v>30.59</v>
      </c>
      <c r="M6" s="160">
        <v>31.46</v>
      </c>
    </row>
    <row r="7" spans="1:13" ht="23.25">
      <c r="A7" s="115" t="s">
        <v>16</v>
      </c>
      <c r="B7" s="116">
        <v>21.0351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27.4286</v>
      </c>
      <c r="H7" s="116">
        <f t="shared" si="1"/>
        <v>1.9200020000000002</v>
      </c>
      <c r="I7" s="117">
        <f>+G7+H7</f>
        <v>29.348602</v>
      </c>
      <c r="J7" s="116">
        <f>(L7-I7)/1.07</f>
        <v>0.4125214953271023</v>
      </c>
      <c r="K7" s="116">
        <f t="shared" si="2"/>
        <v>0.028876504672897166</v>
      </c>
      <c r="L7" s="118">
        <v>29.79</v>
      </c>
      <c r="M7" s="160">
        <v>30.75</v>
      </c>
    </row>
    <row r="8" spans="1:13" ht="23.25">
      <c r="A8" s="115" t="s">
        <v>24</v>
      </c>
      <c r="B8" s="120">
        <v>22.1145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26.33865</v>
      </c>
      <c r="H8" s="116">
        <f>+G8*0.07</f>
        <v>1.8437055000000002</v>
      </c>
      <c r="I8" s="117">
        <f>+G8+H8</f>
        <v>28.1823555</v>
      </c>
      <c r="J8" s="116">
        <f>(L8-I8)/1.07</f>
        <v>0.8482658878504672</v>
      </c>
      <c r="K8" s="116">
        <f t="shared" si="2"/>
        <v>0.05937861214953271</v>
      </c>
      <c r="L8" s="118">
        <v>29.09</v>
      </c>
      <c r="M8" s="160">
        <v>29.96</v>
      </c>
    </row>
    <row r="9" spans="1:13" ht="23.25">
      <c r="A9" s="115" t="s">
        <v>17</v>
      </c>
      <c r="B9" s="116">
        <v>21.9626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25.463099999999997</v>
      </c>
      <c r="H9" s="116">
        <f t="shared" si="1"/>
        <v>1.782417</v>
      </c>
      <c r="I9" s="117">
        <f>G9+H9</f>
        <v>27.245516999999996</v>
      </c>
      <c r="J9" s="116">
        <f>(L9-I9)/1.07</f>
        <v>1.8172738317757058</v>
      </c>
      <c r="K9" s="116">
        <f t="shared" si="2"/>
        <v>0.12720916822429942</v>
      </c>
      <c r="L9" s="121">
        <v>29.19</v>
      </c>
      <c r="M9" s="158"/>
    </row>
    <row r="10" spans="1:13" ht="23.25">
      <c r="A10" s="115" t="s">
        <v>25</v>
      </c>
      <c r="B10" s="116">
        <v>21.9012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25.426699999999997</v>
      </c>
      <c r="H10" s="116">
        <f t="shared" si="1"/>
        <v>1.779869</v>
      </c>
      <c r="I10" s="117">
        <f>+G10+H10</f>
        <v>27.206569</v>
      </c>
      <c r="J10" s="116">
        <f>(L10-I10)/1.07</f>
        <v>1.0592813084112165</v>
      </c>
      <c r="K10" s="116">
        <f t="shared" si="2"/>
        <v>0.07414969158878516</v>
      </c>
      <c r="L10" s="118">
        <v>28.34</v>
      </c>
      <c r="M10" s="160">
        <v>28.28</v>
      </c>
    </row>
    <row r="11" spans="1:13" ht="23.25">
      <c r="A11" s="115" t="s">
        <v>57</v>
      </c>
      <c r="B11" s="123">
        <v>21.0863</v>
      </c>
      <c r="C11" s="116">
        <v>2.405</v>
      </c>
      <c r="D11" s="116">
        <v>0.2405</v>
      </c>
      <c r="E11" s="124">
        <f>G11-F11-D11-C11-B11</f>
        <v>-0.4549775700934653</v>
      </c>
      <c r="F11" s="116">
        <v>0.04</v>
      </c>
      <c r="G11" s="116">
        <f>I11-H11</f>
        <v>23.316822429906537</v>
      </c>
      <c r="H11" s="116">
        <f>I11-(I11/1.07)</f>
        <v>1.6321775700934609</v>
      </c>
      <c r="I11" s="117">
        <f>L11-K11-J11</f>
        <v>24.948999999999998</v>
      </c>
      <c r="J11" s="116">
        <v>1.3</v>
      </c>
      <c r="K11" s="116">
        <f t="shared" si="2"/>
        <v>0.09100000000000001</v>
      </c>
      <c r="L11" s="118">
        <f>L10-2</f>
        <v>26.34</v>
      </c>
      <c r="M11" s="158"/>
    </row>
    <row r="12" spans="1:13" ht="23.25">
      <c r="A12" s="115" t="s">
        <v>18</v>
      </c>
      <c r="B12" s="116">
        <v>21.5162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25.1517</v>
      </c>
      <c r="H12" s="116">
        <f t="shared" si="1"/>
        <v>1.7606190000000004</v>
      </c>
      <c r="I12" s="117">
        <f>+G12+H12</f>
        <v>26.912319000000004</v>
      </c>
      <c r="J12" s="116">
        <f>(L12-I12)/1.07</f>
        <v>1.1567112149532661</v>
      </c>
      <c r="K12" s="116">
        <f t="shared" si="2"/>
        <v>0.08096978504672864</v>
      </c>
      <c r="L12" s="118">
        <v>28.15</v>
      </c>
      <c r="M12" s="158"/>
    </row>
    <row r="13" spans="1:13" ht="23.25">
      <c r="A13" s="115" t="s">
        <v>28</v>
      </c>
      <c r="B13" s="116">
        <v>15.1801</v>
      </c>
      <c r="C13" s="123">
        <v>0.7152</v>
      </c>
      <c r="D13" s="116">
        <v>0.0715</v>
      </c>
      <c r="E13" s="116">
        <f>0.06</f>
        <v>0.06</v>
      </c>
      <c r="F13" s="116">
        <v>0.04</v>
      </c>
      <c r="G13" s="116">
        <f>+B13+C13+D13+E13+F13</f>
        <v>16.066799999999997</v>
      </c>
      <c r="H13" s="116">
        <f t="shared" si="1"/>
        <v>1.124676</v>
      </c>
      <c r="I13" s="117">
        <f>G13+H13</f>
        <v>17.191475999999998</v>
      </c>
      <c r="J13" s="116">
        <f>(L13-I13)/1.07</f>
        <v>1.0360037383177596</v>
      </c>
      <c r="K13" s="116">
        <f>+J13*0.07</f>
        <v>0.07252026168224318</v>
      </c>
      <c r="L13" s="121">
        <v>18.3</v>
      </c>
      <c r="M13" s="158"/>
    </row>
    <row r="14" spans="1:13" ht="23.25">
      <c r="A14" s="115" t="s">
        <v>29</v>
      </c>
      <c r="B14" s="116">
        <v>14.0972</v>
      </c>
      <c r="C14" s="123">
        <v>0.6488</v>
      </c>
      <c r="D14" s="116">
        <v>0.0649</v>
      </c>
      <c r="E14" s="116">
        <f>0.06</f>
        <v>0.06</v>
      </c>
      <c r="F14" s="116">
        <v>0.04</v>
      </c>
      <c r="G14" s="116">
        <f>+B14+C14+D14+E14+F14</f>
        <v>14.9109</v>
      </c>
      <c r="H14" s="116">
        <f t="shared" si="1"/>
        <v>1.043763</v>
      </c>
      <c r="I14" s="117">
        <f>G14+H14</f>
        <v>15.954663</v>
      </c>
      <c r="J14" s="116">
        <f>(L14-I14)/1.07</f>
        <v>1.3881654205607488</v>
      </c>
      <c r="K14" s="116">
        <f>+J14*0.07</f>
        <v>0.09717157943925242</v>
      </c>
      <c r="L14" s="121">
        <v>17.44</v>
      </c>
      <c r="M14" s="158"/>
    </row>
    <row r="15" spans="1:13" ht="23.25">
      <c r="A15" s="115" t="s">
        <v>20</v>
      </c>
      <c r="B15" s="123">
        <v>12.0207</v>
      </c>
      <c r="C15" s="116">
        <v>2.17</v>
      </c>
      <c r="D15" s="116">
        <f t="shared" si="0"/>
        <v>0.217</v>
      </c>
      <c r="E15" s="116">
        <f>G15-B15-C15-D15</f>
        <v>-1.9508000000000005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58"/>
    </row>
    <row r="16" spans="1:13" ht="23.25">
      <c r="A16" s="115" t="s">
        <v>19</v>
      </c>
      <c r="B16" s="123">
        <v>12.0207</v>
      </c>
      <c r="C16" s="116">
        <v>2.17</v>
      </c>
      <c r="D16" s="116">
        <f t="shared" si="0"/>
        <v>0.217</v>
      </c>
      <c r="E16" s="116">
        <f>G16-B16-C16-D16</f>
        <v>-1.9508000000000005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58"/>
    </row>
    <row r="17" spans="1:13" ht="23.25">
      <c r="A17" s="115" t="s">
        <v>21</v>
      </c>
      <c r="B17" s="123">
        <v>12.0207</v>
      </c>
      <c r="C17" s="116">
        <v>2.17</v>
      </c>
      <c r="D17" s="116">
        <f t="shared" si="0"/>
        <v>0.217</v>
      </c>
      <c r="E17" s="116">
        <f>G17-B17-C17-D17</f>
        <v>-1.9508000000000005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58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59"/>
    </row>
    <row r="19" spans="1:12" ht="23.25">
      <c r="A19" s="102" t="s">
        <v>33</v>
      </c>
      <c r="B19" s="135" t="s">
        <v>34</v>
      </c>
      <c r="C19" s="136">
        <v>38.134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</row>
    <row r="20" spans="1:12" ht="22.5">
      <c r="A20" s="142" t="s">
        <v>32</v>
      </c>
      <c r="B20" s="135" t="s">
        <v>34</v>
      </c>
      <c r="C20" s="136">
        <v>0.9534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</row>
    <row r="21" spans="1:12" ht="22.5">
      <c r="A21" s="144" t="s">
        <v>31</v>
      </c>
      <c r="B21" s="135" t="s">
        <v>34</v>
      </c>
      <c r="C21" s="145">
        <v>2.1689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</row>
    <row r="22" spans="1:12" ht="21">
      <c r="A22" s="148"/>
      <c r="B22" s="149"/>
      <c r="C22" s="150" t="s">
        <v>96</v>
      </c>
      <c r="D22" s="151"/>
      <c r="E22" s="151"/>
      <c r="F22" s="151"/>
      <c r="G22" s="151"/>
      <c r="H22" s="152"/>
      <c r="I22" s="151"/>
      <c r="J22" s="153"/>
      <c r="K22" s="151"/>
      <c r="L22" s="151"/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L12" sqref="L12"/>
    </sheetView>
  </sheetViews>
  <sheetFormatPr defaultColWidth="9.140625" defaultRowHeight="12.75"/>
  <cols>
    <col min="1" max="1" width="21.7109375" style="0" customWidth="1"/>
    <col min="2" max="2" width="10.8515625" style="0" customWidth="1"/>
    <col min="7" max="7" width="14.140625" style="0" customWidth="1"/>
    <col min="10" max="10" width="13.00390625" style="0" customWidth="1"/>
  </cols>
  <sheetData>
    <row r="1" spans="1:12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</row>
    <row r="2" spans="1:12" ht="23.25">
      <c r="A2" s="168" t="s">
        <v>99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</row>
    <row r="3" spans="1:12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55" t="s">
        <v>89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56" t="s">
        <v>90</v>
      </c>
    </row>
    <row r="6" spans="1:13" ht="23.25">
      <c r="A6" s="115" t="s">
        <v>15</v>
      </c>
      <c r="B6" s="116">
        <v>21.3825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27.976</v>
      </c>
      <c r="H6" s="116">
        <f aca="true" t="shared" si="1" ref="H6:H14">+G6*0.07</f>
        <v>1.95832</v>
      </c>
      <c r="I6" s="117">
        <f>+G6+H6</f>
        <v>29.93432</v>
      </c>
      <c r="J6" s="116">
        <f>(L6-I6)/1.07</f>
        <v>0.23895327102803895</v>
      </c>
      <c r="K6" s="116">
        <f aca="true" t="shared" si="2" ref="K6:K12">(J6*0.07)</f>
        <v>0.01672672897196273</v>
      </c>
      <c r="L6" s="118">
        <v>30.19</v>
      </c>
      <c r="M6" s="160">
        <v>31.33</v>
      </c>
    </row>
    <row r="7" spans="1:13" ht="23.25">
      <c r="A7" s="115" t="s">
        <v>16</v>
      </c>
      <c r="B7" s="116">
        <v>20.916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27.3095</v>
      </c>
      <c r="H7" s="116">
        <f t="shared" si="1"/>
        <v>1.9116650000000002</v>
      </c>
      <c r="I7" s="117">
        <f>+G7+H7</f>
        <v>29.221165</v>
      </c>
      <c r="J7" s="116">
        <f>(L7-I7)/1.07</f>
        <v>0.15778971962616953</v>
      </c>
      <c r="K7" s="116">
        <f t="shared" si="2"/>
        <v>0.011045280373831868</v>
      </c>
      <c r="L7" s="118">
        <v>29.39</v>
      </c>
      <c r="M7" s="160">
        <v>30.62</v>
      </c>
    </row>
    <row r="8" spans="1:13" ht="23.25">
      <c r="A8" s="115" t="s">
        <v>24</v>
      </c>
      <c r="B8" s="120">
        <v>22.0083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26.23245</v>
      </c>
      <c r="H8" s="116">
        <f>+G8*0.07</f>
        <v>1.8362715000000003</v>
      </c>
      <c r="I8" s="117">
        <f>+G8+H8</f>
        <v>28.0687215</v>
      </c>
      <c r="J8" s="116">
        <f>(L8-I8)/1.07</f>
        <v>0.580634112149535</v>
      </c>
      <c r="K8" s="116">
        <f t="shared" si="2"/>
        <v>0.04064438785046745</v>
      </c>
      <c r="L8" s="118">
        <v>28.69</v>
      </c>
      <c r="M8" s="160">
        <v>29.83</v>
      </c>
    </row>
    <row r="9" spans="1:13" ht="23.25">
      <c r="A9" s="115" t="s">
        <v>17</v>
      </c>
      <c r="B9" s="116">
        <v>21.8449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25.345399999999998</v>
      </c>
      <c r="H9" s="116">
        <f t="shared" si="1"/>
        <v>1.774178</v>
      </c>
      <c r="I9" s="117">
        <f>G9+H9</f>
        <v>27.119577999999997</v>
      </c>
      <c r="J9" s="116">
        <f>(L9-I9)/1.07</f>
        <v>1.9349738317757048</v>
      </c>
      <c r="K9" s="116">
        <f t="shared" si="2"/>
        <v>0.13544816822429934</v>
      </c>
      <c r="L9" s="121">
        <v>29.19</v>
      </c>
      <c r="M9" s="158"/>
    </row>
    <row r="10" spans="1:13" ht="23.25">
      <c r="A10" s="115" t="s">
        <v>25</v>
      </c>
      <c r="B10" s="116">
        <v>21.6193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25.144799999999996</v>
      </c>
      <c r="H10" s="116">
        <f t="shared" si="1"/>
        <v>1.760136</v>
      </c>
      <c r="I10" s="117">
        <f>+G10+H10</f>
        <v>26.904935999999996</v>
      </c>
      <c r="J10" s="116">
        <f>(L10-I10)/1.07</f>
        <v>0.9673495327102855</v>
      </c>
      <c r="K10" s="116">
        <f t="shared" si="2"/>
        <v>0.06771446728971998</v>
      </c>
      <c r="L10" s="118">
        <v>27.94</v>
      </c>
      <c r="M10" s="160">
        <v>27.97</v>
      </c>
    </row>
    <row r="11" spans="1:13" ht="23.25">
      <c r="A11" s="115" t="s">
        <v>57</v>
      </c>
      <c r="B11" s="123">
        <v>21.2985</v>
      </c>
      <c r="C11" s="116">
        <v>2.405</v>
      </c>
      <c r="D11" s="116">
        <v>0.2405</v>
      </c>
      <c r="E11" s="124">
        <f>G11-F11-D11-C11-B11</f>
        <v>-1.0410093457943965</v>
      </c>
      <c r="F11" s="116">
        <v>0.04</v>
      </c>
      <c r="G11" s="116">
        <f>I11-H11</f>
        <v>22.942990654205605</v>
      </c>
      <c r="H11" s="116">
        <f>I11-(I11/1.07)</f>
        <v>1.6060093457943942</v>
      </c>
      <c r="I11" s="117">
        <f>L11-K11-J11</f>
        <v>24.549</v>
      </c>
      <c r="J11" s="116">
        <v>1.3</v>
      </c>
      <c r="K11" s="116">
        <f t="shared" si="2"/>
        <v>0.09100000000000001</v>
      </c>
      <c r="L11" s="118">
        <f>L10-2</f>
        <v>25.94</v>
      </c>
      <c r="M11" s="158"/>
    </row>
    <row r="12" spans="1:13" ht="23.25">
      <c r="A12" s="115" t="s">
        <v>18</v>
      </c>
      <c r="B12" s="116">
        <v>21.2332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24.8687</v>
      </c>
      <c r="H12" s="116">
        <f t="shared" si="1"/>
        <v>1.7408090000000003</v>
      </c>
      <c r="I12" s="117">
        <f>+G12+H12</f>
        <v>26.609509</v>
      </c>
      <c r="J12" s="116">
        <f>(L12-I12)/1.07</f>
        <v>1.0658794392523372</v>
      </c>
      <c r="K12" s="116">
        <f t="shared" si="2"/>
        <v>0.0746115607476636</v>
      </c>
      <c r="L12" s="118">
        <v>27.75</v>
      </c>
      <c r="M12" s="158"/>
    </row>
    <row r="13" spans="1:13" ht="23.25">
      <c r="A13" s="115" t="s">
        <v>28</v>
      </c>
      <c r="B13" s="116">
        <v>15.0104</v>
      </c>
      <c r="C13" s="123">
        <v>0.7152</v>
      </c>
      <c r="D13" s="116">
        <v>0.0715</v>
      </c>
      <c r="E13" s="116">
        <f>0.06</f>
        <v>0.06</v>
      </c>
      <c r="F13" s="116">
        <v>0.04</v>
      </c>
      <c r="G13" s="116">
        <f>+B13+C13+D13+E13+F13</f>
        <v>15.8971</v>
      </c>
      <c r="H13" s="116">
        <f t="shared" si="1"/>
        <v>1.112797</v>
      </c>
      <c r="I13" s="117">
        <f>G13+H13</f>
        <v>17.009897</v>
      </c>
      <c r="J13" s="116">
        <f>(L13-I13)/1.07</f>
        <v>1.205703738317759</v>
      </c>
      <c r="K13" s="116">
        <f>+J13*0.07</f>
        <v>0.08439926168224313</v>
      </c>
      <c r="L13" s="121">
        <v>18.3</v>
      </c>
      <c r="M13" s="158"/>
    </row>
    <row r="14" spans="1:13" ht="23.25">
      <c r="A14" s="115" t="s">
        <v>29</v>
      </c>
      <c r="B14" s="116">
        <v>13.9699</v>
      </c>
      <c r="C14" s="123">
        <v>0.6488</v>
      </c>
      <c r="D14" s="116">
        <v>0.0649</v>
      </c>
      <c r="E14" s="116">
        <f>0.06</f>
        <v>0.06</v>
      </c>
      <c r="F14" s="116">
        <v>0.04</v>
      </c>
      <c r="G14" s="116">
        <f>+B14+C14+D14+E14+F14</f>
        <v>14.7836</v>
      </c>
      <c r="H14" s="116">
        <f t="shared" si="1"/>
        <v>1.034852</v>
      </c>
      <c r="I14" s="117">
        <f>G14+H14</f>
        <v>15.818452</v>
      </c>
      <c r="J14" s="116">
        <f>(L14-I14)/1.07</f>
        <v>1.5154654205607483</v>
      </c>
      <c r="K14" s="116">
        <f>+J14*0.07</f>
        <v>0.1060825794392524</v>
      </c>
      <c r="L14" s="121">
        <v>17.44</v>
      </c>
      <c r="M14" s="158"/>
    </row>
    <row r="15" spans="1:13" ht="23.25">
      <c r="A15" s="115" t="s">
        <v>20</v>
      </c>
      <c r="B15" s="123">
        <v>12.0207</v>
      </c>
      <c r="C15" s="116">
        <v>2.17</v>
      </c>
      <c r="D15" s="116">
        <f t="shared" si="0"/>
        <v>0.217</v>
      </c>
      <c r="E15" s="116">
        <f>G15-B15-C15-D15</f>
        <v>-1.9508000000000005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58"/>
    </row>
    <row r="16" spans="1:13" ht="23.25">
      <c r="A16" s="115" t="s">
        <v>19</v>
      </c>
      <c r="B16" s="123">
        <v>12.0207</v>
      </c>
      <c r="C16" s="116">
        <v>2.17</v>
      </c>
      <c r="D16" s="116">
        <f t="shared" si="0"/>
        <v>0.217</v>
      </c>
      <c r="E16" s="116">
        <f>G16-B16-C16-D16</f>
        <v>-1.9508000000000005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58"/>
    </row>
    <row r="17" spans="1:13" ht="23.25">
      <c r="A17" s="115" t="s">
        <v>21</v>
      </c>
      <c r="B17" s="123">
        <v>12.0207</v>
      </c>
      <c r="C17" s="116">
        <v>2.17</v>
      </c>
      <c r="D17" s="116">
        <f t="shared" si="0"/>
        <v>0.217</v>
      </c>
      <c r="E17" s="116">
        <f>G17-B17-C17-D17</f>
        <v>-1.9508000000000005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58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59"/>
    </row>
    <row r="19" spans="1:12" ht="23.25">
      <c r="A19" s="102" t="s">
        <v>33</v>
      </c>
      <c r="B19" s="135" t="s">
        <v>34</v>
      </c>
      <c r="C19" s="136">
        <v>38.2188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</row>
    <row r="20" spans="1:12" ht="22.5">
      <c r="A20" s="142" t="s">
        <v>32</v>
      </c>
      <c r="B20" s="135" t="s">
        <v>34</v>
      </c>
      <c r="C20" s="136">
        <v>0.8697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</row>
    <row r="21" spans="1:12" ht="22.5">
      <c r="A21" s="144" t="s">
        <v>31</v>
      </c>
      <c r="B21" s="135" t="s">
        <v>34</v>
      </c>
      <c r="C21" s="145">
        <v>2.3269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</row>
    <row r="22" spans="1:12" ht="21">
      <c r="A22" s="148"/>
      <c r="B22" s="149"/>
      <c r="C22" s="150" t="s">
        <v>96</v>
      </c>
      <c r="D22" s="151"/>
      <c r="E22" s="151"/>
      <c r="F22" s="151"/>
      <c r="G22" s="151"/>
      <c r="H22" s="152"/>
      <c r="I22" s="151"/>
      <c r="J22" s="153"/>
      <c r="K22" s="151"/>
      <c r="L22" s="151"/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2" sqref="A12"/>
    </sheetView>
  </sheetViews>
  <sheetFormatPr defaultColWidth="9.140625" defaultRowHeight="12.75"/>
  <cols>
    <col min="1" max="1" width="23.57421875" style="0" customWidth="1"/>
    <col min="2" max="2" width="10.140625" style="0" customWidth="1"/>
    <col min="7" max="7" width="13.8515625" style="0" customWidth="1"/>
    <col min="10" max="10" width="13.00390625" style="0" customWidth="1"/>
  </cols>
  <sheetData>
    <row r="1" spans="1:12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</row>
    <row r="2" spans="1:12" ht="23.25">
      <c r="A2" s="168" t="s">
        <v>100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</row>
    <row r="3" spans="1:12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55" t="s">
        <v>89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56" t="s">
        <v>90</v>
      </c>
    </row>
    <row r="6" spans="1:13" ht="23.25">
      <c r="A6" s="115" t="s">
        <v>15</v>
      </c>
      <c r="B6" s="116">
        <v>20.9165</v>
      </c>
      <c r="C6" s="116">
        <v>3.685</v>
      </c>
      <c r="D6" s="116">
        <f aca="true" t="shared" si="0" ref="D6:D17">+C6*0.1</f>
        <v>0.36850000000000005</v>
      </c>
      <c r="E6" s="116">
        <v>2.5</v>
      </c>
      <c r="F6" s="116">
        <v>0.04</v>
      </c>
      <c r="G6" s="116">
        <f>+B6+C6+D6+E6+F6</f>
        <v>27.509999999999998</v>
      </c>
      <c r="H6" s="116">
        <f aca="true" t="shared" si="1" ref="H6:H14">+G6*0.07</f>
        <v>1.9257</v>
      </c>
      <c r="I6" s="117">
        <f>+G6+H6</f>
        <v>29.435699999999997</v>
      </c>
      <c r="J6" s="116">
        <f>(L6-I6)/1.07</f>
        <v>0.7049532710280413</v>
      </c>
      <c r="K6" s="116">
        <f aca="true" t="shared" si="2" ref="K6:K12">(J6*0.07)</f>
        <v>0.04934672897196289</v>
      </c>
      <c r="L6" s="118">
        <v>30.19</v>
      </c>
      <c r="M6" s="160">
        <v>30.84</v>
      </c>
    </row>
    <row r="7" spans="1:13" ht="23.25">
      <c r="A7" s="115" t="s">
        <v>16</v>
      </c>
      <c r="B7" s="116">
        <v>20.4494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26.8429</v>
      </c>
      <c r="H7" s="116">
        <f t="shared" si="1"/>
        <v>1.8790030000000002</v>
      </c>
      <c r="I7" s="117">
        <f>+G7+H7</f>
        <v>28.721903</v>
      </c>
      <c r="J7" s="116">
        <f>(L7-I7)/1.07</f>
        <v>0.6243897196261677</v>
      </c>
      <c r="K7" s="116">
        <f t="shared" si="2"/>
        <v>0.043707280373831744</v>
      </c>
      <c r="L7" s="118">
        <v>29.39</v>
      </c>
      <c r="M7" s="160">
        <v>30.12</v>
      </c>
    </row>
    <row r="8" spans="1:13" ht="23.25">
      <c r="A8" s="115" t="s">
        <v>24</v>
      </c>
      <c r="B8" s="120">
        <v>21.5889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25.81305</v>
      </c>
      <c r="H8" s="116">
        <f>+G8*0.07</f>
        <v>1.8069135000000003</v>
      </c>
      <c r="I8" s="117">
        <f>+G8+H8</f>
        <v>27.6199635</v>
      </c>
      <c r="J8" s="116">
        <f>(L8-I8)/1.07</f>
        <v>1.000034112149533</v>
      </c>
      <c r="K8" s="116">
        <f t="shared" si="2"/>
        <v>0.07000238785046732</v>
      </c>
      <c r="L8" s="118">
        <v>28.69</v>
      </c>
      <c r="M8" s="160">
        <v>29.34</v>
      </c>
    </row>
    <row r="9" spans="1:13" ht="23.25">
      <c r="A9" s="115" t="s">
        <v>17</v>
      </c>
      <c r="B9" s="116">
        <v>21.6482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25.148699999999998</v>
      </c>
      <c r="H9" s="116">
        <f t="shared" si="1"/>
        <v>1.7604090000000001</v>
      </c>
      <c r="I9" s="117">
        <f>G9+H9</f>
        <v>26.909108999999997</v>
      </c>
      <c r="J9" s="116">
        <f>(L9-I9)/1.07</f>
        <v>2.1316738317757045</v>
      </c>
      <c r="K9" s="116">
        <f t="shared" si="2"/>
        <v>0.14921716822429934</v>
      </c>
      <c r="L9" s="121">
        <v>29.19</v>
      </c>
      <c r="M9" s="158"/>
    </row>
    <row r="10" spans="1:13" ht="23.25">
      <c r="A10" s="115" t="s">
        <v>25</v>
      </c>
      <c r="B10" s="116">
        <v>21.3791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24.9046</v>
      </c>
      <c r="H10" s="116">
        <f t="shared" si="1"/>
        <v>1.743322</v>
      </c>
      <c r="I10" s="117">
        <f>+G10+H10</f>
        <v>26.647921999999998</v>
      </c>
      <c r="J10" s="116">
        <f>(L10-I10)/1.07</f>
        <v>1.2075495327102836</v>
      </c>
      <c r="K10" s="116">
        <f t="shared" si="2"/>
        <v>0.08452846728971987</v>
      </c>
      <c r="L10" s="118">
        <v>27.94</v>
      </c>
      <c r="M10" s="160">
        <v>27.72</v>
      </c>
    </row>
    <row r="11" spans="1:13" ht="23.25">
      <c r="A11" s="115" t="s">
        <v>57</v>
      </c>
      <c r="B11" s="123">
        <v>21.2588</v>
      </c>
      <c r="C11" s="116">
        <v>2.405</v>
      </c>
      <c r="D11" s="116">
        <v>0.2405</v>
      </c>
      <c r="E11" s="124">
        <f>G11-F11-D11-C11-B11</f>
        <v>-1.0013093457943967</v>
      </c>
      <c r="F11" s="116">
        <v>0.04</v>
      </c>
      <c r="G11" s="116">
        <f>I11-H11</f>
        <v>22.942990654205605</v>
      </c>
      <c r="H11" s="116">
        <f>I11-(I11/1.07)</f>
        <v>1.6060093457943942</v>
      </c>
      <c r="I11" s="117">
        <f>L11-K11-J11</f>
        <v>24.549</v>
      </c>
      <c r="J11" s="116">
        <v>1.3</v>
      </c>
      <c r="K11" s="116">
        <f t="shared" si="2"/>
        <v>0.09100000000000001</v>
      </c>
      <c r="L11" s="118">
        <f>L10-2</f>
        <v>25.94</v>
      </c>
      <c r="M11" s="158"/>
    </row>
    <row r="12" spans="1:13" ht="23.25">
      <c r="A12" s="115" t="s">
        <v>18</v>
      </c>
      <c r="B12" s="116">
        <v>20.9921</v>
      </c>
      <c r="C12" s="116">
        <f>2.405</f>
        <v>2.405</v>
      </c>
      <c r="D12" s="116">
        <f>+C12*0.1</f>
        <v>0.2405</v>
      </c>
      <c r="E12" s="116">
        <v>0.95</v>
      </c>
      <c r="F12" s="116">
        <v>0.04</v>
      </c>
      <c r="G12" s="116">
        <f>+B12+C12+D12+E12+F12</f>
        <v>24.6276</v>
      </c>
      <c r="H12" s="116">
        <f t="shared" si="1"/>
        <v>1.7239320000000002</v>
      </c>
      <c r="I12" s="117">
        <f>+G12+H12</f>
        <v>26.351532000000002</v>
      </c>
      <c r="J12" s="116">
        <f>(L12-I12)/1.07</f>
        <v>1.3069794392523342</v>
      </c>
      <c r="K12" s="116">
        <f t="shared" si="2"/>
        <v>0.0914885607476634</v>
      </c>
      <c r="L12" s="118">
        <v>27.75</v>
      </c>
      <c r="M12" s="158"/>
    </row>
    <row r="13" spans="1:13" ht="23.25">
      <c r="A13" s="115" t="s">
        <v>28</v>
      </c>
      <c r="B13" s="116">
        <v>14.8428</v>
      </c>
      <c r="C13" s="123">
        <v>0.7152</v>
      </c>
      <c r="D13" s="116">
        <v>0.0715</v>
      </c>
      <c r="E13" s="116">
        <f>0.06</f>
        <v>0.06</v>
      </c>
      <c r="F13" s="116">
        <v>0.04</v>
      </c>
      <c r="G13" s="116">
        <f>+B13+C13+D13+E13+F13</f>
        <v>15.7295</v>
      </c>
      <c r="H13" s="116">
        <f t="shared" si="1"/>
        <v>1.1010650000000002</v>
      </c>
      <c r="I13" s="117">
        <f>G13+H13</f>
        <v>16.830565</v>
      </c>
      <c r="J13" s="116">
        <f>(L13-I13)/1.07</f>
        <v>1.3733037383177575</v>
      </c>
      <c r="K13" s="116">
        <f>+J13*0.07</f>
        <v>0.09613126168224304</v>
      </c>
      <c r="L13" s="121">
        <v>18.3</v>
      </c>
      <c r="M13" s="158"/>
    </row>
    <row r="14" spans="1:13" ht="23.25">
      <c r="A14" s="115" t="s">
        <v>29</v>
      </c>
      <c r="B14" s="116">
        <v>13.8249</v>
      </c>
      <c r="C14" s="123">
        <v>0.6488</v>
      </c>
      <c r="D14" s="116">
        <v>0.0649</v>
      </c>
      <c r="E14" s="116">
        <f>0.06</f>
        <v>0.06</v>
      </c>
      <c r="F14" s="116">
        <v>0.04</v>
      </c>
      <c r="G14" s="116">
        <f>+B14+C14+D14+E14+F14</f>
        <v>14.638599999999999</v>
      </c>
      <c r="H14" s="116">
        <f t="shared" si="1"/>
        <v>1.024702</v>
      </c>
      <c r="I14" s="117">
        <f>G14+H14</f>
        <v>15.663301999999998</v>
      </c>
      <c r="J14" s="116">
        <f>(L14-I14)/1.07</f>
        <v>1.6604654205607505</v>
      </c>
      <c r="K14" s="116">
        <f>+J14*0.07</f>
        <v>0.11623257943925255</v>
      </c>
      <c r="L14" s="121">
        <v>17.44</v>
      </c>
      <c r="M14" s="158"/>
    </row>
    <row r="15" spans="1:13" ht="23.25">
      <c r="A15" s="115" t="s">
        <v>20</v>
      </c>
      <c r="B15" s="123">
        <v>11.9751</v>
      </c>
      <c r="C15" s="116">
        <v>2.17</v>
      </c>
      <c r="D15" s="116">
        <f t="shared" si="0"/>
        <v>0.217</v>
      </c>
      <c r="E15" s="116">
        <f>G15-B15-C15-D15</f>
        <v>-1.9052000000000002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58"/>
    </row>
    <row r="16" spans="1:13" ht="23.25">
      <c r="A16" s="115" t="s">
        <v>19</v>
      </c>
      <c r="B16" s="123">
        <v>11.9751</v>
      </c>
      <c r="C16" s="116">
        <v>2.17</v>
      </c>
      <c r="D16" s="116">
        <f t="shared" si="0"/>
        <v>0.217</v>
      </c>
      <c r="E16" s="116">
        <f>G16-B16-C16-D16</f>
        <v>-1.9052000000000002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58"/>
    </row>
    <row r="17" spans="1:13" ht="23.25">
      <c r="A17" s="115" t="s">
        <v>21</v>
      </c>
      <c r="B17" s="123">
        <v>11.9751</v>
      </c>
      <c r="C17" s="116">
        <v>2.17</v>
      </c>
      <c r="D17" s="116">
        <f t="shared" si="0"/>
        <v>0.217</v>
      </c>
      <c r="E17" s="116">
        <f>G17-B17-C17-D17</f>
        <v>-1.9052000000000002</v>
      </c>
      <c r="F17" s="116">
        <v>0</v>
      </c>
      <c r="G17" s="116">
        <v>12.4569</v>
      </c>
      <c r="H17" s="116">
        <f>(G17*0.07)</f>
        <v>0.8719830000000001</v>
      </c>
      <c r="I17" s="117">
        <f>G17+H17</f>
        <v>13.328883</v>
      </c>
      <c r="J17" s="116">
        <v>3.2566</v>
      </c>
      <c r="K17" s="116">
        <f>(J17*0.07)</f>
        <v>0.22796200000000003</v>
      </c>
      <c r="L17" s="118">
        <v>16.81</v>
      </c>
      <c r="M17" s="158"/>
    </row>
    <row r="18" spans="1:13" ht="23.25">
      <c r="A18" s="125"/>
      <c r="B18" s="126"/>
      <c r="C18" s="127"/>
      <c r="D18" s="127"/>
      <c r="E18" s="127"/>
      <c r="F18" s="128"/>
      <c r="G18" s="129"/>
      <c r="H18" s="129"/>
      <c r="I18" s="130"/>
      <c r="J18" s="131"/>
      <c r="K18" s="132"/>
      <c r="L18" s="133"/>
      <c r="M18" s="159"/>
    </row>
    <row r="19" spans="1:12" ht="23.25">
      <c r="A19" s="102" t="s">
        <v>33</v>
      </c>
      <c r="B19" s="135" t="s">
        <v>34</v>
      </c>
      <c r="C19" s="136">
        <v>38.2828</v>
      </c>
      <c r="D19" s="137" t="s">
        <v>22</v>
      </c>
      <c r="E19" s="102"/>
      <c r="F19" s="138"/>
      <c r="G19" s="138"/>
      <c r="H19" s="139"/>
      <c r="I19" s="116"/>
      <c r="J19" s="140"/>
      <c r="K19" s="141"/>
      <c r="L19" s="116"/>
    </row>
    <row r="20" spans="1:12" ht="22.5">
      <c r="A20" s="142" t="s">
        <v>32</v>
      </c>
      <c r="B20" s="135" t="s">
        <v>34</v>
      </c>
      <c r="C20" s="136">
        <v>1.1299</v>
      </c>
      <c r="D20" s="137" t="s">
        <v>30</v>
      </c>
      <c r="E20" s="139"/>
      <c r="F20" s="143"/>
      <c r="G20" s="143"/>
      <c r="H20" s="143"/>
      <c r="I20" s="143"/>
      <c r="J20" s="143"/>
      <c r="K20" s="143"/>
      <c r="L20" s="143"/>
    </row>
    <row r="21" spans="1:12" ht="22.5">
      <c r="A21" s="144" t="s">
        <v>31</v>
      </c>
      <c r="B21" s="135" t="s">
        <v>34</v>
      </c>
      <c r="C21" s="145">
        <v>2.381</v>
      </c>
      <c r="D21" s="137" t="s">
        <v>30</v>
      </c>
      <c r="E21" s="146"/>
      <c r="F21" s="146"/>
      <c r="G21" s="146"/>
      <c r="H21" s="147"/>
      <c r="I21" s="146"/>
      <c r="J21" s="146"/>
      <c r="K21" s="146"/>
      <c r="L21" s="146"/>
    </row>
    <row r="22" spans="1:12" ht="21">
      <c r="A22" s="148"/>
      <c r="B22" s="149"/>
      <c r="C22" s="150" t="s">
        <v>96</v>
      </c>
      <c r="D22" s="151"/>
      <c r="E22" s="151"/>
      <c r="F22" s="151"/>
      <c r="G22" s="151"/>
      <c r="H22" s="152"/>
      <c r="I22" s="151"/>
      <c r="J22" s="153"/>
      <c r="K22" s="151"/>
      <c r="L22" s="151"/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L12" sqref="L12"/>
    </sheetView>
  </sheetViews>
  <sheetFormatPr defaultColWidth="9.140625" defaultRowHeight="12.75"/>
  <cols>
    <col min="1" max="1" width="21.7109375" style="0" customWidth="1"/>
    <col min="2" max="2" width="10.57421875" style="0" customWidth="1"/>
    <col min="7" max="7" width="15.28125" style="0" customWidth="1"/>
    <col min="9" max="9" width="12.7109375" style="0" customWidth="1"/>
    <col min="10" max="10" width="13.28125" style="0" customWidth="1"/>
    <col min="12" max="12" width="11.28125" style="0" customWidth="1"/>
    <col min="13" max="13" width="12.57421875" style="0" customWidth="1"/>
  </cols>
  <sheetData>
    <row r="1" spans="1:13" ht="23.2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0"/>
      <c r="M1" s="100"/>
    </row>
    <row r="2" spans="1:13" ht="23.25">
      <c r="A2" s="168" t="s">
        <v>48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1"/>
      <c r="M2" s="101"/>
    </row>
    <row r="3" spans="1:13" ht="23.25">
      <c r="A3" s="102"/>
      <c r="B3" s="103"/>
      <c r="C3" s="102"/>
      <c r="D3" s="104"/>
      <c r="E3" s="102"/>
      <c r="F3" s="102"/>
      <c r="G3" s="104"/>
      <c r="H3" s="102"/>
      <c r="I3" s="105"/>
      <c r="J3" s="102"/>
      <c r="K3" s="102" t="s">
        <v>0</v>
      </c>
      <c r="L3" s="102"/>
      <c r="M3" s="102"/>
    </row>
    <row r="4" spans="1:13" ht="23.25">
      <c r="A4" s="106"/>
      <c r="B4" s="107" t="s">
        <v>1</v>
      </c>
      <c r="C4" s="108" t="s">
        <v>26</v>
      </c>
      <c r="D4" s="108" t="s">
        <v>27</v>
      </c>
      <c r="E4" s="108" t="s">
        <v>2</v>
      </c>
      <c r="F4" s="108" t="s">
        <v>3</v>
      </c>
      <c r="G4" s="108" t="s">
        <v>4</v>
      </c>
      <c r="H4" s="108" t="s">
        <v>5</v>
      </c>
      <c r="I4" s="108" t="s">
        <v>6</v>
      </c>
      <c r="J4" s="108" t="s">
        <v>7</v>
      </c>
      <c r="K4" s="108" t="s">
        <v>5</v>
      </c>
      <c r="L4" s="109" t="s">
        <v>8</v>
      </c>
      <c r="M4" s="169" t="s">
        <v>36</v>
      </c>
    </row>
    <row r="5" spans="1:13" ht="23.25">
      <c r="A5" s="110"/>
      <c r="B5" s="111" t="s">
        <v>9</v>
      </c>
      <c r="C5" s="112" t="s">
        <v>10</v>
      </c>
      <c r="D5" s="112" t="s">
        <v>10</v>
      </c>
      <c r="E5" s="111" t="s">
        <v>23</v>
      </c>
      <c r="F5" s="111" t="s">
        <v>11</v>
      </c>
      <c r="G5" s="111" t="s">
        <v>12</v>
      </c>
      <c r="H5" s="113"/>
      <c r="I5" s="113"/>
      <c r="J5" s="111" t="s">
        <v>13</v>
      </c>
      <c r="K5" s="113"/>
      <c r="L5" s="114" t="s">
        <v>14</v>
      </c>
      <c r="M5" s="170"/>
    </row>
    <row r="6" spans="1:13" ht="23.25">
      <c r="A6" s="115" t="s">
        <v>15</v>
      </c>
      <c r="B6" s="116">
        <v>20.9063</v>
      </c>
      <c r="C6" s="116">
        <v>3.685</v>
      </c>
      <c r="D6" s="116">
        <f aca="true" t="shared" si="0" ref="D6:D16">+C6*0.1</f>
        <v>0.36850000000000005</v>
      </c>
      <c r="E6" s="116">
        <v>2.5</v>
      </c>
      <c r="F6" s="116">
        <v>0.04</v>
      </c>
      <c r="G6" s="116">
        <f>+B6+C6+D6+E6+F6</f>
        <v>27.4998</v>
      </c>
      <c r="H6" s="116">
        <f aca="true" t="shared" si="1" ref="H6:H13">+G6*0.07</f>
        <v>1.9249860000000003</v>
      </c>
      <c r="I6" s="117">
        <f>+G6+H6</f>
        <v>29.424786</v>
      </c>
      <c r="J6" s="116">
        <f aca="true" t="shared" si="2" ref="J6:J13">(L6-I6)/1.07</f>
        <v>-0.6399869158878528</v>
      </c>
      <c r="K6" s="116">
        <f aca="true" t="shared" si="3" ref="K6:K11">(J6*0.07)</f>
        <v>-0.0447990841121497</v>
      </c>
      <c r="L6" s="118">
        <v>28.74</v>
      </c>
      <c r="M6" s="119">
        <v>30.82</v>
      </c>
    </row>
    <row r="7" spans="1:13" ht="23.25">
      <c r="A7" s="115" t="s">
        <v>16</v>
      </c>
      <c r="B7" s="116">
        <v>20.4426</v>
      </c>
      <c r="C7" s="116">
        <v>3.685</v>
      </c>
      <c r="D7" s="116">
        <f t="shared" si="0"/>
        <v>0.36850000000000005</v>
      </c>
      <c r="E7" s="116">
        <v>2.3</v>
      </c>
      <c r="F7" s="116">
        <v>0.04</v>
      </c>
      <c r="G7" s="116">
        <f>+B7+C7+D7+E7+F7</f>
        <v>26.8361</v>
      </c>
      <c r="H7" s="116">
        <f t="shared" si="1"/>
        <v>1.878527</v>
      </c>
      <c r="I7" s="117">
        <f>+G7+H7</f>
        <v>28.714627</v>
      </c>
      <c r="J7" s="116">
        <f t="shared" si="2"/>
        <v>-0.7239504672897185</v>
      </c>
      <c r="K7" s="116">
        <f t="shared" si="3"/>
        <v>-0.050676532710280296</v>
      </c>
      <c r="L7" s="118">
        <v>27.94</v>
      </c>
      <c r="M7" s="119">
        <v>30.11</v>
      </c>
    </row>
    <row r="8" spans="1:13" ht="23.25">
      <c r="A8" s="115" t="s">
        <v>24</v>
      </c>
      <c r="B8" s="120">
        <v>21.5797</v>
      </c>
      <c r="C8" s="116">
        <f>C7*0.9</f>
        <v>3.3165</v>
      </c>
      <c r="D8" s="116">
        <f>+C8*0.1</f>
        <v>0.33165</v>
      </c>
      <c r="E8" s="116">
        <v>0.54</v>
      </c>
      <c r="F8" s="116">
        <v>0.036</v>
      </c>
      <c r="G8" s="116">
        <f>SUM(B8:F8)</f>
        <v>25.80385</v>
      </c>
      <c r="H8" s="116">
        <f>+G8*0.07</f>
        <v>1.8062695000000002</v>
      </c>
      <c r="I8" s="117">
        <f>+G8+H8</f>
        <v>27.6101195</v>
      </c>
      <c r="J8" s="116">
        <f t="shared" si="2"/>
        <v>-0.3459060747663563</v>
      </c>
      <c r="K8" s="116">
        <f t="shared" si="3"/>
        <v>-0.024213425233644944</v>
      </c>
      <c r="L8" s="118">
        <v>27.24</v>
      </c>
      <c r="M8" s="119">
        <v>29.32</v>
      </c>
    </row>
    <row r="9" spans="1:13" ht="23.25">
      <c r="A9" s="115" t="s">
        <v>17</v>
      </c>
      <c r="B9" s="116">
        <v>21.1978</v>
      </c>
      <c r="C9" s="116">
        <f>3.3605/1.1</f>
        <v>3.0549999999999997</v>
      </c>
      <c r="D9" s="116">
        <f t="shared" si="0"/>
        <v>0.3055</v>
      </c>
      <c r="E9" s="116">
        <f>0.1</f>
        <v>0.1</v>
      </c>
      <c r="F9" s="116">
        <v>0.04</v>
      </c>
      <c r="G9" s="116">
        <f>+B9+C9+D9+E9+F9</f>
        <v>24.6983</v>
      </c>
      <c r="H9" s="116">
        <f t="shared" si="1"/>
        <v>1.7288810000000001</v>
      </c>
      <c r="I9" s="117">
        <f>G9+H9</f>
        <v>26.427181</v>
      </c>
      <c r="J9" s="116">
        <f t="shared" si="2"/>
        <v>2.2082420560747646</v>
      </c>
      <c r="K9" s="116">
        <f t="shared" si="3"/>
        <v>0.15457694392523355</v>
      </c>
      <c r="L9" s="121">
        <v>28.79</v>
      </c>
      <c r="M9" s="122"/>
    </row>
    <row r="10" spans="1:13" ht="23.25">
      <c r="A10" s="115" t="s">
        <v>25</v>
      </c>
      <c r="B10" s="116">
        <v>20.7938</v>
      </c>
      <c r="C10" s="116">
        <f>2.305</f>
        <v>2.305</v>
      </c>
      <c r="D10" s="116">
        <f>+C10*0.1</f>
        <v>0.23050000000000004</v>
      </c>
      <c r="E10" s="116">
        <v>0.95</v>
      </c>
      <c r="F10" s="116">
        <v>0.04</v>
      </c>
      <c r="G10" s="116">
        <f>+B10+C10+D10+E10+F10</f>
        <v>24.3193</v>
      </c>
      <c r="H10" s="116">
        <f t="shared" si="1"/>
        <v>1.702351</v>
      </c>
      <c r="I10" s="117">
        <f>+G10+H10</f>
        <v>26.021651</v>
      </c>
      <c r="J10" s="116">
        <f t="shared" si="2"/>
        <v>0.06387757009345918</v>
      </c>
      <c r="K10" s="116">
        <f t="shared" si="3"/>
        <v>0.004471429906542143</v>
      </c>
      <c r="L10" s="118">
        <v>26.09</v>
      </c>
      <c r="M10" s="119">
        <v>27.09</v>
      </c>
    </row>
    <row r="11" spans="1:13" ht="23.25">
      <c r="A11" s="115" t="s">
        <v>18</v>
      </c>
      <c r="B11" s="116">
        <v>20.3316</v>
      </c>
      <c r="C11" s="116">
        <f>2.405</f>
        <v>2.405</v>
      </c>
      <c r="D11" s="116">
        <f>+C11*0.1</f>
        <v>0.2405</v>
      </c>
      <c r="E11" s="116">
        <v>0.95</v>
      </c>
      <c r="F11" s="116">
        <v>0.04</v>
      </c>
      <c r="G11" s="116">
        <f>+B11+C11+D11+E11+F11</f>
        <v>23.967100000000002</v>
      </c>
      <c r="H11" s="116">
        <f t="shared" si="1"/>
        <v>1.6776970000000002</v>
      </c>
      <c r="I11" s="117">
        <f>+G11+H11</f>
        <v>25.644797000000004</v>
      </c>
      <c r="J11" s="116">
        <f t="shared" si="2"/>
        <v>0.14504953271027723</v>
      </c>
      <c r="K11" s="116">
        <f t="shared" si="3"/>
        <v>0.010153467289719408</v>
      </c>
      <c r="L11" s="118">
        <v>25.8</v>
      </c>
      <c r="M11" s="122"/>
    </row>
    <row r="12" spans="1:13" ht="23.25">
      <c r="A12" s="115" t="s">
        <v>28</v>
      </c>
      <c r="B12" s="116">
        <v>14.5465</v>
      </c>
      <c r="C12" s="123">
        <f>14.6035*0.05</f>
        <v>0.730175</v>
      </c>
      <c r="D12" s="116">
        <f>+C12*0.1</f>
        <v>0.0730175</v>
      </c>
      <c r="E12" s="116">
        <f>0.06</f>
        <v>0.06</v>
      </c>
      <c r="F12" s="116">
        <v>0.04</v>
      </c>
      <c r="G12" s="116">
        <f>+B12+C12+D12+E12+F12</f>
        <v>15.449692500000001</v>
      </c>
      <c r="H12" s="116">
        <f t="shared" si="1"/>
        <v>1.0814784750000002</v>
      </c>
      <c r="I12" s="117">
        <f>G12+H12</f>
        <v>16.531170975000002</v>
      </c>
      <c r="J12" s="116">
        <f t="shared" si="2"/>
        <v>1.2512420794392514</v>
      </c>
      <c r="K12" s="116">
        <f>+J12*0.07</f>
        <v>0.0875869455607476</v>
      </c>
      <c r="L12" s="121">
        <v>17.87</v>
      </c>
      <c r="M12" s="122"/>
    </row>
    <row r="13" spans="1:13" ht="23.25">
      <c r="A13" s="115" t="s">
        <v>29</v>
      </c>
      <c r="B13" s="116">
        <v>13.6609</v>
      </c>
      <c r="C13" s="123">
        <f>13.68781*0.05</f>
        <v>0.6843905000000001</v>
      </c>
      <c r="D13" s="116">
        <f t="shared" si="0"/>
        <v>0.06843905000000002</v>
      </c>
      <c r="E13" s="116">
        <f>0.06</f>
        <v>0.06</v>
      </c>
      <c r="F13" s="116">
        <v>0.04</v>
      </c>
      <c r="G13" s="116">
        <f>+B13+C13+D13+E13+F13</f>
        <v>14.51372955</v>
      </c>
      <c r="H13" s="116">
        <f t="shared" si="1"/>
        <v>1.0159610685000002</v>
      </c>
      <c r="I13" s="117">
        <f>G13+H13</f>
        <v>15.529690618500002</v>
      </c>
      <c r="J13" s="116">
        <f t="shared" si="2"/>
        <v>1.3834667116822426</v>
      </c>
      <c r="K13" s="116">
        <f>+J13*0.07</f>
        <v>0.096842669817757</v>
      </c>
      <c r="L13" s="121">
        <v>17.01</v>
      </c>
      <c r="M13" s="122"/>
    </row>
    <row r="14" spans="1:13" ht="23.25">
      <c r="A14" s="115" t="s">
        <v>20</v>
      </c>
      <c r="B14" s="123">
        <v>11.9593</v>
      </c>
      <c r="C14" s="116">
        <v>2.17</v>
      </c>
      <c r="D14" s="116">
        <f t="shared" si="0"/>
        <v>0.217</v>
      </c>
      <c r="E14" s="116">
        <f>G14-B14-C14-D14</f>
        <v>-1.8894000000000015</v>
      </c>
      <c r="F14" s="116">
        <v>0</v>
      </c>
      <c r="G14" s="116">
        <v>12.4569</v>
      </c>
      <c r="H14" s="116">
        <f>(G14*0.07)</f>
        <v>0.8719830000000001</v>
      </c>
      <c r="I14" s="117">
        <f>G14+H14</f>
        <v>13.328883</v>
      </c>
      <c r="J14" s="116">
        <v>3.2566</v>
      </c>
      <c r="K14" s="116">
        <f>(J14*0.07)</f>
        <v>0.22796200000000003</v>
      </c>
      <c r="L14" s="118">
        <v>16.81</v>
      </c>
      <c r="M14" s="122"/>
    </row>
    <row r="15" spans="1:13" ht="23.25">
      <c r="A15" s="115" t="s">
        <v>19</v>
      </c>
      <c r="B15" s="123">
        <v>11.9593</v>
      </c>
      <c r="C15" s="116">
        <v>2.17</v>
      </c>
      <c r="D15" s="116">
        <f t="shared" si="0"/>
        <v>0.217</v>
      </c>
      <c r="E15" s="116">
        <f>G15-B15-C15-D15</f>
        <v>-1.8894000000000015</v>
      </c>
      <c r="F15" s="116">
        <v>0</v>
      </c>
      <c r="G15" s="116">
        <v>12.4569</v>
      </c>
      <c r="H15" s="116">
        <f>(G15*0.07)</f>
        <v>0.8719830000000001</v>
      </c>
      <c r="I15" s="117">
        <f>G15+H15</f>
        <v>13.328883</v>
      </c>
      <c r="J15" s="116">
        <v>3.2566</v>
      </c>
      <c r="K15" s="116">
        <f>(J15*0.07)</f>
        <v>0.22796200000000003</v>
      </c>
      <c r="L15" s="118">
        <v>16.81</v>
      </c>
      <c r="M15" s="122"/>
    </row>
    <row r="16" spans="1:13" ht="23.25">
      <c r="A16" s="115" t="s">
        <v>21</v>
      </c>
      <c r="B16" s="123">
        <v>11.9593</v>
      </c>
      <c r="C16" s="116">
        <v>2.17</v>
      </c>
      <c r="D16" s="116">
        <f t="shared" si="0"/>
        <v>0.217</v>
      </c>
      <c r="E16" s="116">
        <f>G16-B16-C16-D16</f>
        <v>-1.8894000000000015</v>
      </c>
      <c r="F16" s="116">
        <v>0</v>
      </c>
      <c r="G16" s="116">
        <v>12.4569</v>
      </c>
      <c r="H16" s="116">
        <f>(G16*0.07)</f>
        <v>0.8719830000000001</v>
      </c>
      <c r="I16" s="117">
        <f>G16+H16</f>
        <v>13.328883</v>
      </c>
      <c r="J16" s="116">
        <v>3.2566</v>
      </c>
      <c r="K16" s="116">
        <f>(J16*0.07)</f>
        <v>0.22796200000000003</v>
      </c>
      <c r="L16" s="118">
        <v>16.81</v>
      </c>
      <c r="M16" s="122"/>
    </row>
    <row r="17" spans="1:13" ht="23.25">
      <c r="A17" s="125"/>
      <c r="B17" s="126"/>
      <c r="C17" s="127"/>
      <c r="D17" s="127"/>
      <c r="E17" s="127"/>
      <c r="F17" s="128"/>
      <c r="G17" s="129"/>
      <c r="H17" s="129"/>
      <c r="I17" s="130"/>
      <c r="J17" s="131"/>
      <c r="K17" s="132"/>
      <c r="L17" s="133"/>
      <c r="M17" s="134"/>
    </row>
    <row r="18" spans="1:13" ht="23.25">
      <c r="A18" s="102" t="s">
        <v>33</v>
      </c>
      <c r="B18" s="135" t="s">
        <v>34</v>
      </c>
      <c r="C18" s="136">
        <v>37.6167</v>
      </c>
      <c r="D18" s="137" t="s">
        <v>22</v>
      </c>
      <c r="E18" s="102"/>
      <c r="F18" s="138"/>
      <c r="G18" s="138"/>
      <c r="H18" s="139"/>
      <c r="I18" s="116"/>
      <c r="J18" s="140"/>
      <c r="K18" s="141"/>
      <c r="L18" s="116"/>
      <c r="M18" s="116"/>
    </row>
    <row r="19" spans="1:13" ht="22.5">
      <c r="A19" s="142" t="s">
        <v>32</v>
      </c>
      <c r="B19" s="135" t="s">
        <v>34</v>
      </c>
      <c r="C19" s="136">
        <v>0.2263</v>
      </c>
      <c r="D19" s="137" t="s">
        <v>30</v>
      </c>
      <c r="E19" s="139"/>
      <c r="F19" s="143"/>
      <c r="G19" s="143"/>
      <c r="H19" s="143"/>
      <c r="I19" s="143"/>
      <c r="J19" s="143"/>
      <c r="K19" s="143"/>
      <c r="L19" s="143"/>
      <c r="M19" s="143"/>
    </row>
    <row r="20" spans="1:13" ht="22.5">
      <c r="A20" s="144" t="s">
        <v>31</v>
      </c>
      <c r="B20" s="135" t="s">
        <v>34</v>
      </c>
      <c r="C20" s="145">
        <v>4.9243</v>
      </c>
      <c r="D20" s="137" t="s">
        <v>30</v>
      </c>
      <c r="E20" s="146"/>
      <c r="F20" s="146"/>
      <c r="G20" s="146"/>
      <c r="H20" s="147"/>
      <c r="I20" s="146"/>
      <c r="J20" s="146"/>
      <c r="K20" s="146"/>
      <c r="L20" s="146"/>
      <c r="M20" s="146"/>
    </row>
    <row r="21" spans="1:13" ht="21">
      <c r="A21" s="148"/>
      <c r="B21" s="149"/>
      <c r="C21" s="150"/>
      <c r="D21" s="151"/>
      <c r="E21" s="151"/>
      <c r="F21" s="151"/>
      <c r="G21" s="151"/>
      <c r="H21" s="152"/>
      <c r="I21" s="151"/>
      <c r="J21" s="153"/>
      <c r="K21" s="151"/>
      <c r="L21" s="151"/>
      <c r="M21" s="151"/>
    </row>
  </sheetData>
  <mergeCells count="3">
    <mergeCell ref="A1:K1"/>
    <mergeCell ref="A2:K2"/>
    <mergeCell ref="M4:M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10" sqref="L10"/>
    </sheetView>
  </sheetViews>
  <sheetFormatPr defaultColWidth="9.140625" defaultRowHeight="12.75"/>
  <cols>
    <col min="1" max="1" width="31.28125" style="0" customWidth="1"/>
    <col min="2" max="2" width="11.28125" style="0" customWidth="1"/>
    <col min="7" max="7" width="13.421875" style="0" customWidth="1"/>
    <col min="10" max="10" width="12.8515625" style="0" customWidth="1"/>
    <col min="13" max="13" width="16.57421875" style="0" customWidth="1"/>
  </cols>
  <sheetData>
    <row r="1" spans="1:12" ht="23.25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54"/>
    </row>
    <row r="2" spans="1:12" ht="23.25">
      <c r="A2" s="166" t="s">
        <v>49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5"/>
    </row>
    <row r="3" spans="1:12" ht="24">
      <c r="A3" s="56"/>
      <c r="B3" s="57"/>
      <c r="C3" s="56"/>
      <c r="D3" s="58"/>
      <c r="E3" s="56"/>
      <c r="F3" s="56"/>
      <c r="G3" s="58"/>
      <c r="H3" s="56"/>
      <c r="I3" s="59"/>
      <c r="J3" s="56"/>
      <c r="K3" s="56" t="s">
        <v>0</v>
      </c>
      <c r="L3" s="56"/>
    </row>
    <row r="4" spans="1:13" ht="24">
      <c r="A4" s="60"/>
      <c r="B4" s="61" t="s">
        <v>1</v>
      </c>
      <c r="C4" s="62" t="s">
        <v>26</v>
      </c>
      <c r="D4" s="62" t="s">
        <v>27</v>
      </c>
      <c r="E4" s="62" t="s">
        <v>2</v>
      </c>
      <c r="F4" s="62" t="s">
        <v>3</v>
      </c>
      <c r="G4" s="62" t="s">
        <v>4</v>
      </c>
      <c r="H4" s="62" t="s">
        <v>5</v>
      </c>
      <c r="I4" s="63" t="s">
        <v>6</v>
      </c>
      <c r="J4" s="62" t="s">
        <v>7</v>
      </c>
      <c r="K4" s="62" t="s">
        <v>5</v>
      </c>
      <c r="L4" s="64" t="s">
        <v>8</v>
      </c>
      <c r="M4" s="65" t="s">
        <v>36</v>
      </c>
    </row>
    <row r="5" spans="1:13" ht="24">
      <c r="A5" s="66"/>
      <c r="B5" s="67" t="s">
        <v>9</v>
      </c>
      <c r="C5" s="68" t="s">
        <v>10</v>
      </c>
      <c r="D5" s="68" t="s">
        <v>10</v>
      </c>
      <c r="E5" s="67" t="s">
        <v>23</v>
      </c>
      <c r="F5" s="67" t="s">
        <v>11</v>
      </c>
      <c r="G5" s="67" t="s">
        <v>12</v>
      </c>
      <c r="H5" s="69"/>
      <c r="I5" s="70"/>
      <c r="J5" s="67" t="s">
        <v>13</v>
      </c>
      <c r="K5" s="69"/>
      <c r="L5" s="71" t="s">
        <v>14</v>
      </c>
      <c r="M5" s="72"/>
    </row>
    <row r="6" spans="1:13" ht="24">
      <c r="A6" s="73" t="s">
        <v>15</v>
      </c>
      <c r="B6" s="74">
        <v>20.5425</v>
      </c>
      <c r="C6" s="74">
        <v>3.685</v>
      </c>
      <c r="D6" s="74">
        <f aca="true" t="shared" si="0" ref="D6:D16">+C6*0.1</f>
        <v>0.36850000000000005</v>
      </c>
      <c r="E6" s="74">
        <v>2.5</v>
      </c>
      <c r="F6" s="74">
        <v>0.04</v>
      </c>
      <c r="G6" s="74">
        <f>B6+C6+D6+E6+F6</f>
        <v>27.136</v>
      </c>
      <c r="H6" s="74">
        <f aca="true" t="shared" si="1" ref="H6:H13">+G6*0.07</f>
        <v>1.89952</v>
      </c>
      <c r="I6" s="75">
        <f>+G6+H6</f>
        <v>29.035519999999998</v>
      </c>
      <c r="J6" s="74">
        <f>(L6-I6)/1.07</f>
        <v>-0.27618691588785027</v>
      </c>
      <c r="K6" s="74">
        <f>J6*0.07</f>
        <v>-0.01933308411214952</v>
      </c>
      <c r="L6" s="76">
        <v>28.74</v>
      </c>
      <c r="M6" s="77">
        <v>30.44</v>
      </c>
    </row>
    <row r="7" spans="1:13" ht="24">
      <c r="A7" s="73" t="s">
        <v>16</v>
      </c>
      <c r="B7" s="74">
        <v>20.0789</v>
      </c>
      <c r="C7" s="74">
        <v>3.685</v>
      </c>
      <c r="D7" s="74">
        <f t="shared" si="0"/>
        <v>0.36850000000000005</v>
      </c>
      <c r="E7" s="74">
        <v>2.3</v>
      </c>
      <c r="F7" s="74">
        <v>0.04</v>
      </c>
      <c r="G7" s="74">
        <f>B7+C7+D7+E7+F7</f>
        <v>26.4724</v>
      </c>
      <c r="H7" s="74">
        <f t="shared" si="1"/>
        <v>1.8530680000000002</v>
      </c>
      <c r="I7" s="75">
        <f aca="true" t="shared" si="2" ref="I7:I16">+G7+H7</f>
        <v>28.325468</v>
      </c>
      <c r="J7" s="74">
        <f aca="true" t="shared" si="3" ref="J7:J13">(L7-I7)/1.07</f>
        <v>-0.3602504672897191</v>
      </c>
      <c r="K7" s="74">
        <f aca="true" t="shared" si="4" ref="K7:K16">J7*0.07</f>
        <v>-0.02521753271028034</v>
      </c>
      <c r="L7" s="76">
        <v>27.94</v>
      </c>
      <c r="M7" s="78">
        <v>29.73</v>
      </c>
    </row>
    <row r="8" spans="1:13" ht="24">
      <c r="A8" s="79" t="s">
        <v>24</v>
      </c>
      <c r="B8" s="80">
        <v>21.0223</v>
      </c>
      <c r="C8" s="81">
        <f>C7*0.9</f>
        <v>3.3165</v>
      </c>
      <c r="D8" s="81">
        <f>+C8*0.1</f>
        <v>0.33165</v>
      </c>
      <c r="E8" s="81">
        <v>0.54</v>
      </c>
      <c r="F8" s="81">
        <v>0.036</v>
      </c>
      <c r="G8" s="74">
        <f aca="true" t="shared" si="5" ref="G8:G16">B8+C8+D8+E8+F8</f>
        <v>25.246450000000003</v>
      </c>
      <c r="H8" s="81">
        <f>+G8*0.07</f>
        <v>1.7672515000000004</v>
      </c>
      <c r="I8" s="75">
        <f t="shared" si="2"/>
        <v>27.013701500000003</v>
      </c>
      <c r="J8" s="74">
        <f t="shared" si="3"/>
        <v>0.21149392523364025</v>
      </c>
      <c r="K8" s="74">
        <f t="shared" si="4"/>
        <v>0.014804574766354819</v>
      </c>
      <c r="L8" s="76">
        <v>27.24</v>
      </c>
      <c r="M8" s="77">
        <v>28.94</v>
      </c>
    </row>
    <row r="9" spans="1:13" ht="24">
      <c r="A9" s="73" t="s">
        <v>17</v>
      </c>
      <c r="B9" s="82">
        <v>20.951</v>
      </c>
      <c r="C9" s="74">
        <f>3.3605/1.1</f>
        <v>3.0549999999999997</v>
      </c>
      <c r="D9" s="74">
        <f t="shared" si="0"/>
        <v>0.3055</v>
      </c>
      <c r="E9" s="74">
        <f>0.1</f>
        <v>0.1</v>
      </c>
      <c r="F9" s="74">
        <v>0.04</v>
      </c>
      <c r="G9" s="74">
        <f t="shared" si="5"/>
        <v>24.4515</v>
      </c>
      <c r="H9" s="74">
        <f t="shared" si="1"/>
        <v>1.711605</v>
      </c>
      <c r="I9" s="75">
        <f t="shared" si="2"/>
        <v>26.163104999999998</v>
      </c>
      <c r="J9" s="74">
        <f t="shared" si="3"/>
        <v>-0.33935046728971713</v>
      </c>
      <c r="K9" s="74">
        <f t="shared" si="4"/>
        <v>-0.0237545327102802</v>
      </c>
      <c r="L9" s="83">
        <v>25.8</v>
      </c>
      <c r="M9" s="84"/>
    </row>
    <row r="10" spans="1:13" ht="24">
      <c r="A10" s="73" t="s">
        <v>25</v>
      </c>
      <c r="B10" s="74">
        <v>20.5603</v>
      </c>
      <c r="C10" s="74">
        <v>2.305</v>
      </c>
      <c r="D10" s="74">
        <f t="shared" si="0"/>
        <v>0.23050000000000004</v>
      </c>
      <c r="E10" s="85">
        <v>0.95</v>
      </c>
      <c r="F10" s="74">
        <v>0.04</v>
      </c>
      <c r="G10" s="74">
        <f t="shared" si="5"/>
        <v>24.0858</v>
      </c>
      <c r="H10" s="74">
        <f t="shared" si="1"/>
        <v>1.6860060000000001</v>
      </c>
      <c r="I10" s="75">
        <f t="shared" si="2"/>
        <v>25.771805999999998</v>
      </c>
      <c r="J10" s="74">
        <f t="shared" si="3"/>
        <v>0.29737757009345966</v>
      </c>
      <c r="K10" s="74">
        <f t="shared" si="4"/>
        <v>0.02081642990654218</v>
      </c>
      <c r="L10" s="76">
        <v>26.09</v>
      </c>
      <c r="M10" s="77">
        <v>26.84</v>
      </c>
    </row>
    <row r="11" spans="1:13" ht="24">
      <c r="A11" s="73" t="s">
        <v>18</v>
      </c>
      <c r="B11" s="74">
        <v>20.0979</v>
      </c>
      <c r="C11" s="74">
        <v>2.405</v>
      </c>
      <c r="D11" s="74">
        <f t="shared" si="0"/>
        <v>0.2405</v>
      </c>
      <c r="E11" s="85">
        <v>0.95</v>
      </c>
      <c r="F11" s="74">
        <v>0.04</v>
      </c>
      <c r="G11" s="74">
        <f t="shared" si="5"/>
        <v>23.7334</v>
      </c>
      <c r="H11" s="74">
        <f t="shared" si="1"/>
        <v>1.6613380000000002</v>
      </c>
      <c r="I11" s="75">
        <f t="shared" si="2"/>
        <v>25.394738</v>
      </c>
      <c r="J11" s="74">
        <f t="shared" si="3"/>
        <v>0.9768803738317766</v>
      </c>
      <c r="K11" s="74">
        <f t="shared" si="4"/>
        <v>0.06838162616822437</v>
      </c>
      <c r="L11" s="76">
        <v>26.44</v>
      </c>
      <c r="M11" s="86"/>
    </row>
    <row r="12" spans="1:13" ht="24">
      <c r="A12" s="73" t="s">
        <v>40</v>
      </c>
      <c r="B12" s="74">
        <v>14.3965</v>
      </c>
      <c r="C12" s="74">
        <v>0.7322</v>
      </c>
      <c r="D12" s="74">
        <v>0.0732</v>
      </c>
      <c r="E12" s="74">
        <v>0.06</v>
      </c>
      <c r="F12" s="74">
        <v>0.04</v>
      </c>
      <c r="G12" s="74">
        <f t="shared" si="5"/>
        <v>15.3019</v>
      </c>
      <c r="H12" s="74">
        <f t="shared" si="1"/>
        <v>1.0711330000000001</v>
      </c>
      <c r="I12" s="75">
        <f t="shared" si="2"/>
        <v>16.373033</v>
      </c>
      <c r="J12" s="74">
        <f t="shared" si="3"/>
        <v>1.3990345794392536</v>
      </c>
      <c r="K12" s="74">
        <f t="shared" si="4"/>
        <v>0.09793242056074776</v>
      </c>
      <c r="L12" s="83">
        <v>17.87</v>
      </c>
      <c r="M12" s="86"/>
    </row>
    <row r="13" spans="1:13" ht="24">
      <c r="A13" s="73" t="s">
        <v>41</v>
      </c>
      <c r="B13" s="74">
        <v>13.5274</v>
      </c>
      <c r="C13" s="74">
        <v>0.6849</v>
      </c>
      <c r="D13" s="74">
        <v>0.0685</v>
      </c>
      <c r="E13" s="74">
        <v>0.06</v>
      </c>
      <c r="F13" s="74">
        <v>0.04</v>
      </c>
      <c r="G13" s="74">
        <f t="shared" si="5"/>
        <v>14.3808</v>
      </c>
      <c r="H13" s="74">
        <f t="shared" si="1"/>
        <v>1.0066560000000002</v>
      </c>
      <c r="I13" s="75">
        <f t="shared" si="2"/>
        <v>15.387456</v>
      </c>
      <c r="J13" s="74">
        <f t="shared" si="3"/>
        <v>1.5163962616822442</v>
      </c>
      <c r="K13" s="74">
        <f t="shared" si="4"/>
        <v>0.1061477383177571</v>
      </c>
      <c r="L13" s="83">
        <v>17.01</v>
      </c>
      <c r="M13" s="86"/>
    </row>
    <row r="14" spans="1:13" ht="24">
      <c r="A14" s="73" t="s">
        <v>20</v>
      </c>
      <c r="B14" s="74">
        <v>11.9593</v>
      </c>
      <c r="C14" s="74">
        <v>2.17</v>
      </c>
      <c r="D14" s="74">
        <f t="shared" si="0"/>
        <v>0.217</v>
      </c>
      <c r="E14" s="74">
        <v>-1.8894</v>
      </c>
      <c r="F14" s="74">
        <v>0</v>
      </c>
      <c r="G14" s="74">
        <f>B14+C14+D14+E14+F14</f>
        <v>12.456900000000001</v>
      </c>
      <c r="H14" s="74">
        <f>(G14*0.07)</f>
        <v>0.8719830000000002</v>
      </c>
      <c r="I14" s="75">
        <f t="shared" si="2"/>
        <v>13.328883000000001</v>
      </c>
      <c r="J14" s="74">
        <v>3.2566</v>
      </c>
      <c r="K14" s="74">
        <f t="shared" si="4"/>
        <v>0.22796200000000003</v>
      </c>
      <c r="L14" s="83">
        <v>16.81</v>
      </c>
      <c r="M14" s="86"/>
    </row>
    <row r="15" spans="1:13" ht="24">
      <c r="A15" s="73" t="s">
        <v>19</v>
      </c>
      <c r="B15" s="74">
        <v>11.9593</v>
      </c>
      <c r="C15" s="74">
        <v>2.17</v>
      </c>
      <c r="D15" s="74">
        <f t="shared" si="0"/>
        <v>0.217</v>
      </c>
      <c r="E15" s="74">
        <v>-1.8894</v>
      </c>
      <c r="F15" s="74">
        <v>0</v>
      </c>
      <c r="G15" s="74">
        <f t="shared" si="5"/>
        <v>12.456900000000001</v>
      </c>
      <c r="H15" s="74">
        <f>(G15*0.07)</f>
        <v>0.8719830000000002</v>
      </c>
      <c r="I15" s="75">
        <f t="shared" si="2"/>
        <v>13.328883000000001</v>
      </c>
      <c r="J15" s="74">
        <v>3.2566</v>
      </c>
      <c r="K15" s="74">
        <f t="shared" si="4"/>
        <v>0.22796200000000003</v>
      </c>
      <c r="L15" s="83">
        <v>16.81</v>
      </c>
      <c r="M15" s="86"/>
    </row>
    <row r="16" spans="1:13" ht="24">
      <c r="A16" s="73" t="s">
        <v>21</v>
      </c>
      <c r="B16" s="74">
        <v>11.9593</v>
      </c>
      <c r="C16" s="74">
        <v>2.17</v>
      </c>
      <c r="D16" s="74">
        <f t="shared" si="0"/>
        <v>0.217</v>
      </c>
      <c r="E16" s="74">
        <v>-1.8894</v>
      </c>
      <c r="F16" s="74">
        <v>0</v>
      </c>
      <c r="G16" s="74">
        <f t="shared" si="5"/>
        <v>12.456900000000001</v>
      </c>
      <c r="H16" s="74">
        <f>(G16*0.07)</f>
        <v>0.8719830000000002</v>
      </c>
      <c r="I16" s="75">
        <f t="shared" si="2"/>
        <v>13.328883000000001</v>
      </c>
      <c r="J16" s="74">
        <v>3.2566</v>
      </c>
      <c r="K16" s="74">
        <f t="shared" si="4"/>
        <v>0.22796200000000003</v>
      </c>
      <c r="L16" s="83">
        <v>16.81</v>
      </c>
      <c r="M16" s="86"/>
    </row>
    <row r="17" spans="1:13" ht="24">
      <c r="A17" s="87"/>
      <c r="B17" s="88"/>
      <c r="C17" s="69"/>
      <c r="D17" s="69"/>
      <c r="E17" s="69"/>
      <c r="F17" s="89"/>
      <c r="G17" s="90"/>
      <c r="H17" s="90"/>
      <c r="I17" s="91"/>
      <c r="J17" s="68"/>
      <c r="K17" s="92"/>
      <c r="L17" s="93"/>
      <c r="M17" s="72"/>
    </row>
    <row r="18" spans="1:12" ht="24">
      <c r="A18" s="56" t="s">
        <v>42</v>
      </c>
      <c r="B18" s="94">
        <v>37.6167</v>
      </c>
      <c r="D18" s="154" t="s">
        <v>22</v>
      </c>
      <c r="E18" s="56"/>
      <c r="F18" s="96"/>
      <c r="G18" s="96"/>
      <c r="H18" s="97"/>
      <c r="I18" s="74"/>
      <c r="J18" s="98"/>
      <c r="K18" s="95"/>
      <c r="L18" s="74"/>
    </row>
    <row r="19" spans="1:4" ht="24">
      <c r="A19" t="s">
        <v>43</v>
      </c>
      <c r="B19" s="99">
        <v>0.456</v>
      </c>
      <c r="D19" s="154" t="s">
        <v>30</v>
      </c>
    </row>
    <row r="20" spans="1:4" ht="24">
      <c r="A20" t="s">
        <v>44</v>
      </c>
      <c r="B20" s="99">
        <v>3.0459</v>
      </c>
      <c r="D20" s="154" t="s">
        <v>30</v>
      </c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L14" sqref="L14"/>
    </sheetView>
  </sheetViews>
  <sheetFormatPr defaultColWidth="9.140625" defaultRowHeight="12.75"/>
  <cols>
    <col min="1" max="1" width="31.140625" style="0" customWidth="1"/>
    <col min="2" max="2" width="11.8515625" style="0" customWidth="1"/>
    <col min="10" max="10" width="11.8515625" style="0" customWidth="1"/>
    <col min="13" max="13" width="16.28125" style="0" customWidth="1"/>
  </cols>
  <sheetData>
    <row r="2" spans="1:12" ht="23.25">
      <c r="A2" s="165" t="s">
        <v>38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54"/>
    </row>
    <row r="3" spans="1:12" ht="23.25">
      <c r="A3" s="166" t="s">
        <v>50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55"/>
    </row>
    <row r="4" spans="1:12" ht="24">
      <c r="A4" s="56"/>
      <c r="B4" s="57"/>
      <c r="C4" s="56"/>
      <c r="D4" s="58"/>
      <c r="E4" s="56"/>
      <c r="F4" s="56"/>
      <c r="G4" s="58"/>
      <c r="H4" s="56"/>
      <c r="I4" s="59"/>
      <c r="J4" s="56"/>
      <c r="K4" s="56" t="s">
        <v>0</v>
      </c>
      <c r="L4" s="56"/>
    </row>
    <row r="5" spans="1:13" ht="24">
      <c r="A5" s="60"/>
      <c r="B5" s="61" t="s">
        <v>1</v>
      </c>
      <c r="C5" s="62" t="s">
        <v>26</v>
      </c>
      <c r="D5" s="62" t="s">
        <v>27</v>
      </c>
      <c r="E5" s="62" t="s">
        <v>2</v>
      </c>
      <c r="F5" s="62" t="s">
        <v>3</v>
      </c>
      <c r="G5" s="62" t="s">
        <v>4</v>
      </c>
      <c r="H5" s="62" t="s">
        <v>5</v>
      </c>
      <c r="I5" s="63" t="s">
        <v>6</v>
      </c>
      <c r="J5" s="62" t="s">
        <v>7</v>
      </c>
      <c r="K5" s="62" t="s">
        <v>5</v>
      </c>
      <c r="L5" s="64" t="s">
        <v>8</v>
      </c>
      <c r="M5" s="65" t="s">
        <v>36</v>
      </c>
    </row>
    <row r="6" spans="1:13" ht="24">
      <c r="A6" s="66"/>
      <c r="B6" s="67" t="s">
        <v>9</v>
      </c>
      <c r="C6" s="68" t="s">
        <v>10</v>
      </c>
      <c r="D6" s="68" t="s">
        <v>10</v>
      </c>
      <c r="E6" s="67" t="s">
        <v>23</v>
      </c>
      <c r="F6" s="67" t="s">
        <v>11</v>
      </c>
      <c r="G6" s="67" t="s">
        <v>12</v>
      </c>
      <c r="H6" s="69"/>
      <c r="I6" s="70"/>
      <c r="J6" s="67" t="s">
        <v>13</v>
      </c>
      <c r="K6" s="69"/>
      <c r="L6" s="71" t="s">
        <v>14</v>
      </c>
      <c r="M6" s="72"/>
    </row>
    <row r="7" spans="1:13" ht="24">
      <c r="A7" s="73" t="s">
        <v>15</v>
      </c>
      <c r="B7" s="74">
        <v>20.5425</v>
      </c>
      <c r="C7" s="74">
        <v>3.685</v>
      </c>
      <c r="D7" s="74">
        <f aca="true" t="shared" si="0" ref="D7:D17">+C7*0.1</f>
        <v>0.36850000000000005</v>
      </c>
      <c r="E7" s="74">
        <v>2.5</v>
      </c>
      <c r="F7" s="74">
        <v>0.04</v>
      </c>
      <c r="G7" s="74">
        <f>B7+C7+D7+E7+F7</f>
        <v>27.136</v>
      </c>
      <c r="H7" s="74">
        <f aca="true" t="shared" si="1" ref="H7:H14">+G7*0.07</f>
        <v>1.89952</v>
      </c>
      <c r="I7" s="75">
        <f>+G7+H7</f>
        <v>29.035519999999998</v>
      </c>
      <c r="J7" s="74">
        <f>(L7-I7)/1.07</f>
        <v>-0.27618691588785027</v>
      </c>
      <c r="K7" s="74">
        <f>J7*0.07</f>
        <v>-0.01933308411214952</v>
      </c>
      <c r="L7" s="76">
        <v>28.74</v>
      </c>
      <c r="M7" s="77">
        <v>30.44</v>
      </c>
    </row>
    <row r="8" spans="1:13" ht="24">
      <c r="A8" s="73" t="s">
        <v>16</v>
      </c>
      <c r="B8" s="74">
        <v>20.0789</v>
      </c>
      <c r="C8" s="74">
        <v>3.685</v>
      </c>
      <c r="D8" s="74">
        <f t="shared" si="0"/>
        <v>0.36850000000000005</v>
      </c>
      <c r="E8" s="74">
        <v>2.3</v>
      </c>
      <c r="F8" s="74">
        <v>0.04</v>
      </c>
      <c r="G8" s="74">
        <f>B8+C8+D8+E8+F8</f>
        <v>26.4724</v>
      </c>
      <c r="H8" s="74">
        <f t="shared" si="1"/>
        <v>1.8530680000000002</v>
      </c>
      <c r="I8" s="75">
        <f aca="true" t="shared" si="2" ref="I8:I17">+G8+H8</f>
        <v>28.325468</v>
      </c>
      <c r="J8" s="74">
        <f aca="true" t="shared" si="3" ref="J8:J14">(L8-I8)/1.07</f>
        <v>-0.3602504672897191</v>
      </c>
      <c r="K8" s="74">
        <f aca="true" t="shared" si="4" ref="K8:K17">J8*0.07</f>
        <v>-0.02521753271028034</v>
      </c>
      <c r="L8" s="76">
        <v>27.94</v>
      </c>
      <c r="M8" s="78">
        <v>29.73</v>
      </c>
    </row>
    <row r="9" spans="1:13" ht="24">
      <c r="A9" s="79" t="s">
        <v>24</v>
      </c>
      <c r="B9" s="80">
        <v>21.0223</v>
      </c>
      <c r="C9" s="81">
        <f>C8*0.9</f>
        <v>3.3165</v>
      </c>
      <c r="D9" s="81">
        <f>+C9*0.1</f>
        <v>0.33165</v>
      </c>
      <c r="E9" s="81">
        <v>0.54</v>
      </c>
      <c r="F9" s="81">
        <v>0.036</v>
      </c>
      <c r="G9" s="74">
        <f aca="true" t="shared" si="5" ref="G9:G17">B9+C9+D9+E9+F9</f>
        <v>25.246450000000003</v>
      </c>
      <c r="H9" s="81">
        <f>+G9*0.07</f>
        <v>1.7672515000000004</v>
      </c>
      <c r="I9" s="75">
        <f t="shared" si="2"/>
        <v>27.013701500000003</v>
      </c>
      <c r="J9" s="74">
        <f t="shared" si="3"/>
        <v>0.21149392523364025</v>
      </c>
      <c r="K9" s="74">
        <f t="shared" si="4"/>
        <v>0.014804574766354819</v>
      </c>
      <c r="L9" s="76">
        <v>27.24</v>
      </c>
      <c r="M9" s="77">
        <v>28.94</v>
      </c>
    </row>
    <row r="10" spans="1:13" ht="24">
      <c r="A10" s="73" t="s">
        <v>17</v>
      </c>
      <c r="B10" s="82">
        <v>20.951</v>
      </c>
      <c r="C10" s="74">
        <f>3.3605/1.1</f>
        <v>3.0549999999999997</v>
      </c>
      <c r="D10" s="74">
        <f t="shared" si="0"/>
        <v>0.3055</v>
      </c>
      <c r="E10" s="74">
        <f>0.1</f>
        <v>0.1</v>
      </c>
      <c r="F10" s="74">
        <v>0.04</v>
      </c>
      <c r="G10" s="74">
        <f t="shared" si="5"/>
        <v>24.4515</v>
      </c>
      <c r="H10" s="74">
        <f t="shared" si="1"/>
        <v>1.711605</v>
      </c>
      <c r="I10" s="75">
        <f t="shared" si="2"/>
        <v>26.163104999999998</v>
      </c>
      <c r="J10" s="74">
        <f t="shared" si="3"/>
        <v>2.455042056074767</v>
      </c>
      <c r="K10" s="74">
        <f t="shared" si="4"/>
        <v>0.17185294392523373</v>
      </c>
      <c r="L10" s="83">
        <v>28.79</v>
      </c>
      <c r="M10" s="84"/>
    </row>
    <row r="11" spans="1:13" ht="24">
      <c r="A11" s="73" t="s">
        <v>25</v>
      </c>
      <c r="B11" s="74">
        <v>20.5603</v>
      </c>
      <c r="C11" s="74">
        <v>2.305</v>
      </c>
      <c r="D11" s="74">
        <f t="shared" si="0"/>
        <v>0.23050000000000004</v>
      </c>
      <c r="E11" s="85">
        <v>0.95</v>
      </c>
      <c r="F11" s="74">
        <v>0.04</v>
      </c>
      <c r="G11" s="74">
        <f t="shared" si="5"/>
        <v>24.0858</v>
      </c>
      <c r="H11" s="74">
        <f t="shared" si="1"/>
        <v>1.6860060000000001</v>
      </c>
      <c r="I11" s="75">
        <f t="shared" si="2"/>
        <v>25.771805999999998</v>
      </c>
      <c r="J11" s="74">
        <f t="shared" si="3"/>
        <v>0.29737757009345966</v>
      </c>
      <c r="K11" s="74">
        <f t="shared" si="4"/>
        <v>0.02081642990654218</v>
      </c>
      <c r="L11" s="76">
        <v>26.09</v>
      </c>
      <c r="M11" s="77">
        <v>26.84</v>
      </c>
    </row>
    <row r="12" spans="1:13" ht="24">
      <c r="A12" s="73" t="s">
        <v>18</v>
      </c>
      <c r="B12" s="74">
        <v>20.0979</v>
      </c>
      <c r="C12" s="74">
        <v>2.405</v>
      </c>
      <c r="D12" s="74">
        <f t="shared" si="0"/>
        <v>0.2405</v>
      </c>
      <c r="E12" s="85">
        <v>0.95</v>
      </c>
      <c r="F12" s="74">
        <v>0.04</v>
      </c>
      <c r="G12" s="74">
        <f t="shared" si="5"/>
        <v>23.7334</v>
      </c>
      <c r="H12" s="74">
        <f t="shared" si="1"/>
        <v>1.6613380000000002</v>
      </c>
      <c r="I12" s="75">
        <f t="shared" si="2"/>
        <v>25.394738</v>
      </c>
      <c r="J12" s="74">
        <f t="shared" si="3"/>
        <v>0.9768803738317766</v>
      </c>
      <c r="K12" s="74">
        <f t="shared" si="4"/>
        <v>0.06838162616822437</v>
      </c>
      <c r="L12" s="76">
        <v>26.44</v>
      </c>
      <c r="M12" s="86"/>
    </row>
    <row r="13" spans="1:13" ht="24">
      <c r="A13" s="73" t="s">
        <v>40</v>
      </c>
      <c r="B13" s="74">
        <v>14.3965</v>
      </c>
      <c r="C13" s="74">
        <v>0.7322</v>
      </c>
      <c r="D13" s="74">
        <v>0.0732</v>
      </c>
      <c r="E13" s="74">
        <v>0.06</v>
      </c>
      <c r="F13" s="74">
        <v>0.04</v>
      </c>
      <c r="G13" s="74">
        <f t="shared" si="5"/>
        <v>15.3019</v>
      </c>
      <c r="H13" s="74">
        <f t="shared" si="1"/>
        <v>1.0711330000000001</v>
      </c>
      <c r="I13" s="75">
        <f t="shared" si="2"/>
        <v>16.373033</v>
      </c>
      <c r="J13" s="74">
        <f t="shared" si="3"/>
        <v>8.81024953271028</v>
      </c>
      <c r="K13" s="74">
        <f t="shared" si="4"/>
        <v>0.6167174672897197</v>
      </c>
      <c r="L13" s="83">
        <v>25.8</v>
      </c>
      <c r="M13" s="86"/>
    </row>
    <row r="14" spans="1:13" ht="24">
      <c r="A14" s="73" t="s">
        <v>41</v>
      </c>
      <c r="B14" s="74">
        <v>13.5274</v>
      </c>
      <c r="C14" s="74">
        <v>0.6849</v>
      </c>
      <c r="D14" s="74">
        <v>0.0685</v>
      </c>
      <c r="E14" s="74">
        <v>0.06</v>
      </c>
      <c r="F14" s="74">
        <v>0.04</v>
      </c>
      <c r="G14" s="74">
        <f t="shared" si="5"/>
        <v>14.3808</v>
      </c>
      <c r="H14" s="74">
        <f t="shared" si="1"/>
        <v>1.0066560000000002</v>
      </c>
      <c r="I14" s="75">
        <f t="shared" si="2"/>
        <v>15.387456</v>
      </c>
      <c r="J14" s="74">
        <f t="shared" si="3"/>
        <v>1.5163962616822442</v>
      </c>
      <c r="K14" s="74">
        <f t="shared" si="4"/>
        <v>0.1061477383177571</v>
      </c>
      <c r="L14" s="83">
        <v>17.01</v>
      </c>
      <c r="M14" s="86"/>
    </row>
    <row r="15" spans="1:13" ht="24">
      <c r="A15" s="73" t="s">
        <v>20</v>
      </c>
      <c r="B15" s="74">
        <v>11.9593</v>
      </c>
      <c r="C15" s="74">
        <v>2.17</v>
      </c>
      <c r="D15" s="74">
        <f t="shared" si="0"/>
        <v>0.217</v>
      </c>
      <c r="E15" s="74">
        <v>-1.8894</v>
      </c>
      <c r="F15" s="74">
        <v>0</v>
      </c>
      <c r="G15" s="74">
        <f>B15+C15+D15+E15+F15</f>
        <v>12.456900000000001</v>
      </c>
      <c r="H15" s="74">
        <f>(G15*0.07)</f>
        <v>0.8719830000000002</v>
      </c>
      <c r="I15" s="75">
        <f t="shared" si="2"/>
        <v>13.328883000000001</v>
      </c>
      <c r="J15" s="74">
        <v>3.2566</v>
      </c>
      <c r="K15" s="74">
        <f t="shared" si="4"/>
        <v>0.22796200000000003</v>
      </c>
      <c r="L15" s="83">
        <v>16.81</v>
      </c>
      <c r="M15" s="86"/>
    </row>
    <row r="16" spans="1:13" ht="24">
      <c r="A16" s="73" t="s">
        <v>19</v>
      </c>
      <c r="B16" s="74">
        <v>11.9593</v>
      </c>
      <c r="C16" s="74">
        <v>2.17</v>
      </c>
      <c r="D16" s="74">
        <f t="shared" si="0"/>
        <v>0.217</v>
      </c>
      <c r="E16" s="74">
        <v>-1.8894</v>
      </c>
      <c r="F16" s="74">
        <v>0</v>
      </c>
      <c r="G16" s="74">
        <f t="shared" si="5"/>
        <v>12.456900000000001</v>
      </c>
      <c r="H16" s="74">
        <f>(G16*0.07)</f>
        <v>0.8719830000000002</v>
      </c>
      <c r="I16" s="75">
        <f t="shared" si="2"/>
        <v>13.328883000000001</v>
      </c>
      <c r="J16" s="74">
        <v>3.2566</v>
      </c>
      <c r="K16" s="74">
        <f t="shared" si="4"/>
        <v>0.22796200000000003</v>
      </c>
      <c r="L16" s="83">
        <v>16.81</v>
      </c>
      <c r="M16" s="86"/>
    </row>
    <row r="17" spans="1:13" ht="24">
      <c r="A17" s="73" t="s">
        <v>21</v>
      </c>
      <c r="B17" s="74">
        <v>11.9593</v>
      </c>
      <c r="C17" s="74">
        <v>2.17</v>
      </c>
      <c r="D17" s="74">
        <f t="shared" si="0"/>
        <v>0.217</v>
      </c>
      <c r="E17" s="74">
        <v>-1.8894</v>
      </c>
      <c r="F17" s="74">
        <v>0</v>
      </c>
      <c r="G17" s="74">
        <f t="shared" si="5"/>
        <v>12.456900000000001</v>
      </c>
      <c r="H17" s="74">
        <f>(G17*0.07)</f>
        <v>0.8719830000000002</v>
      </c>
      <c r="I17" s="75">
        <f t="shared" si="2"/>
        <v>13.328883000000001</v>
      </c>
      <c r="J17" s="74">
        <v>3.2566</v>
      </c>
      <c r="K17" s="74">
        <f t="shared" si="4"/>
        <v>0.22796200000000003</v>
      </c>
      <c r="L17" s="83">
        <v>16.81</v>
      </c>
      <c r="M17" s="86"/>
    </row>
    <row r="18" spans="1:13" ht="24">
      <c r="A18" s="87"/>
      <c r="B18" s="88"/>
      <c r="C18" s="69"/>
      <c r="D18" s="69"/>
      <c r="E18" s="69"/>
      <c r="F18" s="89"/>
      <c r="G18" s="90"/>
      <c r="H18" s="90"/>
      <c r="I18" s="91"/>
      <c r="J18" s="68"/>
      <c r="K18" s="92"/>
      <c r="L18" s="93"/>
      <c r="M18" s="72"/>
    </row>
    <row r="19" spans="1:12" ht="24">
      <c r="A19" s="56" t="s">
        <v>42</v>
      </c>
      <c r="B19" s="94">
        <v>37.6167</v>
      </c>
      <c r="D19" s="154" t="s">
        <v>22</v>
      </c>
      <c r="E19" s="56"/>
      <c r="F19" s="96"/>
      <c r="G19" s="96"/>
      <c r="H19" s="97"/>
      <c r="I19" s="74"/>
      <c r="J19" s="98"/>
      <c r="K19" s="95"/>
      <c r="L19" s="74"/>
    </row>
    <row r="20" spans="1:4" ht="24">
      <c r="A20" t="s">
        <v>43</v>
      </c>
      <c r="B20" s="99">
        <v>0.456</v>
      </c>
      <c r="D20" s="154" t="s">
        <v>30</v>
      </c>
    </row>
    <row r="21" spans="1:4" ht="24">
      <c r="A21" t="s">
        <v>44</v>
      </c>
      <c r="B21" s="99">
        <v>3.0459</v>
      </c>
      <c r="D21" s="154" t="s">
        <v>30</v>
      </c>
    </row>
    <row r="23" ht="12.75">
      <c r="A23" t="s">
        <v>51</v>
      </c>
    </row>
  </sheetData>
  <mergeCells count="2">
    <mergeCell ref="A2:K2"/>
    <mergeCell ref="A3:K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13" sqref="L13"/>
    </sheetView>
  </sheetViews>
  <sheetFormatPr defaultColWidth="9.140625" defaultRowHeight="12.75"/>
  <cols>
    <col min="1" max="1" width="32.28125" style="0" customWidth="1"/>
    <col min="2" max="2" width="12.00390625" style="0" customWidth="1"/>
    <col min="7" max="7" width="13.421875" style="0" customWidth="1"/>
    <col min="10" max="10" width="13.8515625" style="0" customWidth="1"/>
    <col min="13" max="13" width="17.140625" style="0" customWidth="1"/>
  </cols>
  <sheetData>
    <row r="1" spans="1:12" ht="23.25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54"/>
    </row>
    <row r="2" spans="1:12" ht="23.25">
      <c r="A2" s="166" t="s">
        <v>52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5"/>
    </row>
    <row r="3" spans="1:12" ht="24">
      <c r="A3" s="56"/>
      <c r="B3" s="57"/>
      <c r="C3" s="56"/>
      <c r="D3" s="58"/>
      <c r="E3" s="56"/>
      <c r="F3" s="56"/>
      <c r="G3" s="58"/>
      <c r="H3" s="56"/>
      <c r="I3" s="59"/>
      <c r="J3" s="56"/>
      <c r="K3" s="56" t="s">
        <v>0</v>
      </c>
      <c r="L3" s="56"/>
    </row>
    <row r="4" spans="1:13" ht="24">
      <c r="A4" s="60"/>
      <c r="B4" s="61" t="s">
        <v>1</v>
      </c>
      <c r="C4" s="62" t="s">
        <v>26</v>
      </c>
      <c r="D4" s="62" t="s">
        <v>27</v>
      </c>
      <c r="E4" s="62" t="s">
        <v>2</v>
      </c>
      <c r="F4" s="62" t="s">
        <v>3</v>
      </c>
      <c r="G4" s="62" t="s">
        <v>4</v>
      </c>
      <c r="H4" s="62" t="s">
        <v>5</v>
      </c>
      <c r="I4" s="63" t="s">
        <v>6</v>
      </c>
      <c r="J4" s="62" t="s">
        <v>7</v>
      </c>
      <c r="K4" s="62" t="s">
        <v>5</v>
      </c>
      <c r="L4" s="64" t="s">
        <v>8</v>
      </c>
      <c r="M4" s="65" t="s">
        <v>36</v>
      </c>
    </row>
    <row r="5" spans="1:13" ht="24">
      <c r="A5" s="66"/>
      <c r="B5" s="67" t="s">
        <v>9</v>
      </c>
      <c r="C5" s="68" t="s">
        <v>10</v>
      </c>
      <c r="D5" s="68" t="s">
        <v>10</v>
      </c>
      <c r="E5" s="67" t="s">
        <v>23</v>
      </c>
      <c r="F5" s="67" t="s">
        <v>11</v>
      </c>
      <c r="G5" s="67" t="s">
        <v>12</v>
      </c>
      <c r="H5" s="69"/>
      <c r="I5" s="70"/>
      <c r="J5" s="67" t="s">
        <v>13</v>
      </c>
      <c r="K5" s="69"/>
      <c r="L5" s="71" t="s">
        <v>14</v>
      </c>
      <c r="M5" s="72"/>
    </row>
    <row r="6" spans="1:13" ht="24">
      <c r="A6" s="73" t="s">
        <v>15</v>
      </c>
      <c r="B6" s="74">
        <v>21.2778</v>
      </c>
      <c r="C6" s="74">
        <v>3.685</v>
      </c>
      <c r="D6" s="74">
        <f aca="true" t="shared" si="0" ref="D6:D16">+C6*0.1</f>
        <v>0.36850000000000005</v>
      </c>
      <c r="E6" s="74">
        <v>2.5</v>
      </c>
      <c r="F6" s="74">
        <v>0.04</v>
      </c>
      <c r="G6" s="74">
        <f>B6+C6+D6+E6+F6</f>
        <v>27.871299999999998</v>
      </c>
      <c r="H6" s="74">
        <f aca="true" t="shared" si="1" ref="H6:H13">+G6*0.07</f>
        <v>1.9509910000000001</v>
      </c>
      <c r="I6" s="75">
        <f>+G6+H6</f>
        <v>29.822291</v>
      </c>
      <c r="J6" s="74">
        <f>(L6-I6)/1.07</f>
        <v>-1.0114869158878517</v>
      </c>
      <c r="K6" s="74">
        <f>J6*0.07</f>
        <v>-0.07080408411214963</v>
      </c>
      <c r="L6" s="76">
        <v>28.74</v>
      </c>
      <c r="M6" s="77">
        <v>31.22</v>
      </c>
    </row>
    <row r="7" spans="1:13" ht="24">
      <c r="A7" s="73" t="s">
        <v>16</v>
      </c>
      <c r="B7" s="74">
        <v>20.814</v>
      </c>
      <c r="C7" s="74">
        <v>3.685</v>
      </c>
      <c r="D7" s="74">
        <f t="shared" si="0"/>
        <v>0.36850000000000005</v>
      </c>
      <c r="E7" s="74">
        <v>2.3</v>
      </c>
      <c r="F7" s="74">
        <v>0.04</v>
      </c>
      <c r="G7" s="74">
        <f>B7+C7+D7+E7+F7</f>
        <v>27.2075</v>
      </c>
      <c r="H7" s="74">
        <f t="shared" si="1"/>
        <v>1.9045250000000002</v>
      </c>
      <c r="I7" s="75">
        <f aca="true" t="shared" si="2" ref="I7:I16">+G7+H7</f>
        <v>29.112025</v>
      </c>
      <c r="J7" s="74">
        <f aca="true" t="shared" si="3" ref="J7:J13">(L7-I7)/1.07</f>
        <v>-1.0953504672897176</v>
      </c>
      <c r="K7" s="74">
        <f aca="true" t="shared" si="4" ref="K7:K16">J7*0.07</f>
        <v>-0.07667453271028024</v>
      </c>
      <c r="L7" s="76">
        <v>27.94</v>
      </c>
      <c r="M7" s="78">
        <v>30.51</v>
      </c>
    </row>
    <row r="8" spans="1:13" ht="24">
      <c r="A8" s="79" t="s">
        <v>24</v>
      </c>
      <c r="B8" s="80">
        <v>21.684</v>
      </c>
      <c r="C8" s="81">
        <f>C7*0.9</f>
        <v>3.3165</v>
      </c>
      <c r="D8" s="81">
        <f>+C8*0.1</f>
        <v>0.33165</v>
      </c>
      <c r="E8" s="81">
        <v>0.54</v>
      </c>
      <c r="F8" s="81">
        <v>0.036</v>
      </c>
      <c r="G8" s="74">
        <f aca="true" t="shared" si="5" ref="G8:G16">B8+C8+D8+E8+F8</f>
        <v>25.908150000000003</v>
      </c>
      <c r="H8" s="81">
        <f>+G8*0.07</f>
        <v>1.8135705000000004</v>
      </c>
      <c r="I8" s="75">
        <f t="shared" si="2"/>
        <v>27.721720500000004</v>
      </c>
      <c r="J8" s="74">
        <f t="shared" si="3"/>
        <v>-0.4502060747663599</v>
      </c>
      <c r="K8" s="74">
        <f t="shared" si="4"/>
        <v>-0.03151442523364519</v>
      </c>
      <c r="L8" s="76">
        <v>27.24</v>
      </c>
      <c r="M8" s="77">
        <v>29.72</v>
      </c>
    </row>
    <row r="9" spans="1:13" ht="24">
      <c r="A9" s="73" t="s">
        <v>17</v>
      </c>
      <c r="B9" s="82">
        <v>21.2791</v>
      </c>
      <c r="C9" s="74">
        <f>3.3605/1.1</f>
        <v>3.0549999999999997</v>
      </c>
      <c r="D9" s="74">
        <f t="shared" si="0"/>
        <v>0.3055</v>
      </c>
      <c r="E9" s="74">
        <f>0.1</f>
        <v>0.1</v>
      </c>
      <c r="F9" s="74">
        <v>0.04</v>
      </c>
      <c r="G9" s="74">
        <f t="shared" si="5"/>
        <v>24.7796</v>
      </c>
      <c r="H9" s="74">
        <f t="shared" si="1"/>
        <v>1.734572</v>
      </c>
      <c r="I9" s="75">
        <f t="shared" si="2"/>
        <v>26.514172</v>
      </c>
      <c r="J9" s="74">
        <f t="shared" si="3"/>
        <v>2.1269420560747667</v>
      </c>
      <c r="K9" s="74">
        <f t="shared" si="4"/>
        <v>0.1488859439252337</v>
      </c>
      <c r="L9" s="83">
        <v>28.79</v>
      </c>
      <c r="M9" s="84"/>
    </row>
    <row r="10" spans="1:13" ht="24">
      <c r="A10" s="73" t="s">
        <v>25</v>
      </c>
      <c r="B10" s="74">
        <v>20.9293</v>
      </c>
      <c r="C10" s="74">
        <v>2.305</v>
      </c>
      <c r="D10" s="74">
        <f t="shared" si="0"/>
        <v>0.23050000000000004</v>
      </c>
      <c r="E10" s="85">
        <v>0.95</v>
      </c>
      <c r="F10" s="74">
        <v>0.04</v>
      </c>
      <c r="G10" s="74">
        <f t="shared" si="5"/>
        <v>24.4548</v>
      </c>
      <c r="H10" s="74">
        <f t="shared" si="1"/>
        <v>1.7118360000000001</v>
      </c>
      <c r="I10" s="75">
        <f t="shared" si="2"/>
        <v>26.166636</v>
      </c>
      <c r="J10" s="74">
        <f t="shared" si="3"/>
        <v>-0.0716224299065426</v>
      </c>
      <c r="K10" s="74">
        <f t="shared" si="4"/>
        <v>-0.005013570093457983</v>
      </c>
      <c r="L10" s="76">
        <v>26.09</v>
      </c>
      <c r="M10" s="77">
        <v>27.24</v>
      </c>
    </row>
    <row r="11" spans="1:13" ht="24">
      <c r="A11" s="73" t="s">
        <v>18</v>
      </c>
      <c r="B11" s="74">
        <v>20.4671</v>
      </c>
      <c r="C11" s="74">
        <v>2.405</v>
      </c>
      <c r="D11" s="74">
        <f t="shared" si="0"/>
        <v>0.2405</v>
      </c>
      <c r="E11" s="85">
        <v>0.95</v>
      </c>
      <c r="F11" s="74">
        <v>0.04</v>
      </c>
      <c r="G11" s="74">
        <f t="shared" si="5"/>
        <v>24.1026</v>
      </c>
      <c r="H11" s="74">
        <f t="shared" si="1"/>
        <v>1.6871820000000002</v>
      </c>
      <c r="I11" s="75">
        <f t="shared" si="2"/>
        <v>25.789782</v>
      </c>
      <c r="J11" s="74">
        <f t="shared" si="3"/>
        <v>0.6076803738317779</v>
      </c>
      <c r="K11" s="74">
        <f t="shared" si="4"/>
        <v>0.04253762616822446</v>
      </c>
      <c r="L11" s="76">
        <v>26.44</v>
      </c>
      <c r="M11" s="86"/>
    </row>
    <row r="12" spans="1:13" ht="24">
      <c r="A12" s="73" t="s">
        <v>40</v>
      </c>
      <c r="B12" s="74">
        <v>14.6699</v>
      </c>
      <c r="C12" s="74">
        <v>0.7322</v>
      </c>
      <c r="D12" s="74">
        <v>0.0732</v>
      </c>
      <c r="E12" s="74">
        <v>0.06</v>
      </c>
      <c r="F12" s="74">
        <v>0.04</v>
      </c>
      <c r="G12" s="74">
        <f t="shared" si="5"/>
        <v>15.5753</v>
      </c>
      <c r="H12" s="74">
        <f t="shared" si="1"/>
        <v>1.0902710000000002</v>
      </c>
      <c r="I12" s="75">
        <f t="shared" si="2"/>
        <v>16.665571</v>
      </c>
      <c r="J12" s="74">
        <f t="shared" si="3"/>
        <v>8.536849532710281</v>
      </c>
      <c r="K12" s="74">
        <f t="shared" si="4"/>
        <v>0.5975794672897198</v>
      </c>
      <c r="L12" s="83">
        <v>25.8</v>
      </c>
      <c r="M12" s="86"/>
    </row>
    <row r="13" spans="1:13" ht="24">
      <c r="A13" s="73" t="s">
        <v>41</v>
      </c>
      <c r="B13" s="74">
        <v>13.7818</v>
      </c>
      <c r="C13" s="74">
        <v>0.6849</v>
      </c>
      <c r="D13" s="74">
        <v>0.0685</v>
      </c>
      <c r="E13" s="74">
        <v>0.06</v>
      </c>
      <c r="F13" s="74">
        <v>0.04</v>
      </c>
      <c r="G13" s="74">
        <f t="shared" si="5"/>
        <v>14.635200000000001</v>
      </c>
      <c r="H13" s="74">
        <f t="shared" si="1"/>
        <v>1.0244640000000003</v>
      </c>
      <c r="I13" s="75">
        <f t="shared" si="2"/>
        <v>15.659664000000001</v>
      </c>
      <c r="J13" s="74">
        <f t="shared" si="3"/>
        <v>1.2619962616822433</v>
      </c>
      <c r="K13" s="74">
        <f t="shared" si="4"/>
        <v>0.08833973831775704</v>
      </c>
      <c r="L13" s="83">
        <v>17.01</v>
      </c>
      <c r="M13" s="86"/>
    </row>
    <row r="14" spans="1:13" ht="24">
      <c r="A14" s="73" t="s">
        <v>20</v>
      </c>
      <c r="B14" s="74">
        <v>11.8805</v>
      </c>
      <c r="C14" s="74">
        <v>2.17</v>
      </c>
      <c r="D14" s="74">
        <f t="shared" si="0"/>
        <v>0.217</v>
      </c>
      <c r="E14" s="74">
        <v>-1.8106</v>
      </c>
      <c r="F14" s="74">
        <v>0</v>
      </c>
      <c r="G14" s="74">
        <f>B14+C14+D14+E14+F14</f>
        <v>12.456900000000001</v>
      </c>
      <c r="H14" s="74">
        <f>(G14*0.07)</f>
        <v>0.8719830000000002</v>
      </c>
      <c r="I14" s="75">
        <f t="shared" si="2"/>
        <v>13.328883000000001</v>
      </c>
      <c r="J14" s="74">
        <v>3.2566</v>
      </c>
      <c r="K14" s="74">
        <f t="shared" si="4"/>
        <v>0.22796200000000003</v>
      </c>
      <c r="L14" s="83">
        <v>16.81</v>
      </c>
      <c r="M14" s="86"/>
    </row>
    <row r="15" spans="1:13" ht="24">
      <c r="A15" s="73" t="s">
        <v>19</v>
      </c>
      <c r="B15" s="74">
        <v>11.8805</v>
      </c>
      <c r="C15" s="74">
        <v>2.17</v>
      </c>
      <c r="D15" s="74">
        <f t="shared" si="0"/>
        <v>0.217</v>
      </c>
      <c r="E15" s="74">
        <v>-1.8106</v>
      </c>
      <c r="F15" s="74">
        <v>0</v>
      </c>
      <c r="G15" s="74">
        <f t="shared" si="5"/>
        <v>12.456900000000001</v>
      </c>
      <c r="H15" s="74">
        <f>(G15*0.07)</f>
        <v>0.8719830000000002</v>
      </c>
      <c r="I15" s="75">
        <f t="shared" si="2"/>
        <v>13.328883000000001</v>
      </c>
      <c r="J15" s="74">
        <v>3.2566</v>
      </c>
      <c r="K15" s="74">
        <f t="shared" si="4"/>
        <v>0.22796200000000003</v>
      </c>
      <c r="L15" s="83">
        <v>16.81</v>
      </c>
      <c r="M15" s="86"/>
    </row>
    <row r="16" spans="1:13" ht="24">
      <c r="A16" s="73" t="s">
        <v>21</v>
      </c>
      <c r="B16" s="74">
        <v>11.8805</v>
      </c>
      <c r="C16" s="74">
        <v>2.17</v>
      </c>
      <c r="D16" s="74">
        <f t="shared" si="0"/>
        <v>0.217</v>
      </c>
      <c r="E16" s="74">
        <v>-1.8106</v>
      </c>
      <c r="F16" s="74">
        <v>0</v>
      </c>
      <c r="G16" s="74">
        <f t="shared" si="5"/>
        <v>12.456900000000001</v>
      </c>
      <c r="H16" s="74">
        <f>(G16*0.07)</f>
        <v>0.8719830000000002</v>
      </c>
      <c r="I16" s="75">
        <f t="shared" si="2"/>
        <v>13.328883000000001</v>
      </c>
      <c r="J16" s="74">
        <v>3.2566</v>
      </c>
      <c r="K16" s="74">
        <f t="shared" si="4"/>
        <v>0.22796200000000003</v>
      </c>
      <c r="L16" s="83">
        <v>16.81</v>
      </c>
      <c r="M16" s="86"/>
    </row>
    <row r="17" spans="1:13" ht="24">
      <c r="A17" s="87"/>
      <c r="B17" s="88"/>
      <c r="C17" s="69"/>
      <c r="D17" s="69"/>
      <c r="E17" s="69"/>
      <c r="F17" s="89"/>
      <c r="G17" s="90"/>
      <c r="H17" s="90"/>
      <c r="I17" s="91"/>
      <c r="J17" s="68"/>
      <c r="K17" s="92"/>
      <c r="L17" s="93"/>
      <c r="M17" s="72"/>
    </row>
    <row r="18" spans="1:12" ht="24">
      <c r="A18" s="56" t="s">
        <v>42</v>
      </c>
      <c r="B18" s="94">
        <v>37.6167</v>
      </c>
      <c r="D18" s="154" t="s">
        <v>22</v>
      </c>
      <c r="E18" s="56"/>
      <c r="F18" s="96"/>
      <c r="G18" s="96"/>
      <c r="H18" s="97"/>
      <c r="I18" s="74"/>
      <c r="J18" s="98"/>
      <c r="K18" s="95"/>
      <c r="L18" s="74"/>
    </row>
    <row r="19" spans="1:4" ht="24">
      <c r="A19" t="s">
        <v>43</v>
      </c>
      <c r="B19" s="99">
        <v>0.0501</v>
      </c>
      <c r="D19" s="154" t="s">
        <v>30</v>
      </c>
    </row>
    <row r="20" spans="1:4" ht="24">
      <c r="A20" t="s">
        <v>44</v>
      </c>
      <c r="B20" s="99">
        <v>2.7016</v>
      </c>
      <c r="D20" s="154" t="s">
        <v>30</v>
      </c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2006-07-21T08:01:46Z</dcterms:modified>
  <cp:category/>
  <cp:version/>
  <cp:contentType/>
  <cp:contentStatus/>
</cp:coreProperties>
</file>