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705" windowWidth="14895" windowHeight="6660" tabRatio="820" activeTab="0"/>
  </bookViews>
  <sheets>
    <sheet name="ตารางที่ 1" sheetId="1" r:id="rId1"/>
    <sheet name="ตารางที่ 2" sheetId="2" r:id="rId2"/>
    <sheet name="ตารางที่ 3" sheetId="3" r:id="rId3"/>
    <sheet name="ตารางที่ 4" sheetId="4" r:id="rId4"/>
    <sheet name="ตารางที่ 5" sheetId="5" r:id="rId5"/>
    <sheet name="ตารางที่ 6" sheetId="6" r:id="rId6"/>
    <sheet name="ตารางที่ 7" sheetId="7" r:id="rId7"/>
    <sheet name="ตารางที่ 8" sheetId="8" r:id="rId8"/>
    <sheet name="ตารางที่ 9" sheetId="9" r:id="rId9"/>
    <sheet name="ตาราง10" sheetId="10" r:id="rId10"/>
    <sheet name="ตาราง11" sheetId="11" r:id="rId11"/>
    <sheet name="ตาราง12" sheetId="12" r:id="rId12"/>
  </sheets>
  <definedNames>
    <definedName name="_xlnm.Print_Area" localSheetId="6">'ตารางที่ 7'!$A$1:$T$60</definedName>
    <definedName name="_xlnm.Print_Titles" localSheetId="6">'ตารางที่ 7'!$A:$A</definedName>
  </definedNames>
  <calcPr fullCalcOnLoad="1"/>
</workbook>
</file>

<file path=xl/sharedStrings.xml><?xml version="1.0" encoding="utf-8"?>
<sst xmlns="http://schemas.openxmlformats.org/spreadsheetml/2006/main" count="604" uniqueCount="307">
  <si>
    <t>(หน่วย : บาท)</t>
  </si>
  <si>
    <t>ประเภทค่าใช้จ่าย</t>
  </si>
  <si>
    <t>เงินในงบประมาณ</t>
  </si>
  <si>
    <t>เงินนอกงบประมาณ</t>
  </si>
  <si>
    <t>งบกลาง</t>
  </si>
  <si>
    <t>รวม</t>
  </si>
  <si>
    <t>2. ค่าใช้จ่ายด้านการฝึกอบรม</t>
  </si>
  <si>
    <t>3. ค่าใช้จ่ายเดินทาง</t>
  </si>
  <si>
    <t>5. ค่าเสื่อมราคาและค่าตัดจำหน่าย</t>
  </si>
  <si>
    <t>รวมต้นทุนผลผลิต</t>
  </si>
  <si>
    <t>ศูนย์ต้นทุน</t>
  </si>
  <si>
    <t>ค่าใช้จ่ายทางตรง</t>
  </si>
  <si>
    <t>ค่าใช้จ่ายทางอ้อม</t>
  </si>
  <si>
    <t>ศูนย์ต้นทุนหลัก</t>
  </si>
  <si>
    <t>ศูนย์ต้นทุนสนับสนุน</t>
  </si>
  <si>
    <t>กิจกรรมย่อย</t>
  </si>
  <si>
    <t>ค่าเสื่อมราคา</t>
  </si>
  <si>
    <t>ต้นทุนรวม</t>
  </si>
  <si>
    <t xml:space="preserve">ปริมาณ </t>
  </si>
  <si>
    <t>หน่วยนับ</t>
  </si>
  <si>
    <t>ต้นทุนต่อหน่วย</t>
  </si>
  <si>
    <t>กิจกรรมย่อยของหน่วยงานหลัก</t>
  </si>
  <si>
    <t>กิจกรรมย่อยของหน่วยงานสนับสนุน</t>
  </si>
  <si>
    <t>จำนวนเอกสารรายการ</t>
  </si>
  <si>
    <t>จำนวนครั้งการจัดซื้อจัดจ้าง</t>
  </si>
  <si>
    <t>จำนวนบุคลากร</t>
  </si>
  <si>
    <t>กิจกรรมหลัก</t>
  </si>
  <si>
    <t>ผลผลิตหลัก</t>
  </si>
  <si>
    <t>ผลผลิตย่อย</t>
  </si>
  <si>
    <t>สำนักงานนโยบายและแผนพลังงาน</t>
  </si>
  <si>
    <t>ค่าใช้จ่ายบุคลากร</t>
  </si>
  <si>
    <t>ค่าใช้จ่ายเดินทาง</t>
  </si>
  <si>
    <t>ค่าเสื่อมราคาและค่าตัดจำหน่าย</t>
  </si>
  <si>
    <t>1.ยุทธศาสตร์นโยบายฯ</t>
  </si>
  <si>
    <t>2.ศูนย์พยากรณ์และสารสนเทศฯ</t>
  </si>
  <si>
    <t>3.นโยบายปิโตรเลียม</t>
  </si>
  <si>
    <t>4.นโยบายไฟฟ้า</t>
  </si>
  <si>
    <t>5.นโยบายอนุรักษ์พลังงานฯ</t>
  </si>
  <si>
    <t>1.ราชการบริหารส่วนกลาง</t>
  </si>
  <si>
    <t>2.กลุ่มพัฒนาระบบบริหาร</t>
  </si>
  <si>
    <t>เรื่อง</t>
  </si>
  <si>
    <t>3.สนับสนุนการปฏิบัติของสำนักงาน</t>
  </si>
  <si>
    <t>นโยบายและแผนพลังงาน</t>
  </si>
  <si>
    <t>ร้อยละ</t>
  </si>
  <si>
    <t>1. การจัดทำข้อเสนอแนะ</t>
  </si>
  <si>
    <t>นโยบายและมาตรการเพื่อ</t>
  </si>
  <si>
    <t>การบริหารจัดการด้าน</t>
  </si>
  <si>
    <t>พลังงาน</t>
  </si>
  <si>
    <t xml:space="preserve"> ตารางที่ 7 เปรียบเทียบผลการคำนวณต้นทุนกิจกรรมย่อยแยกตามแหล่งเงิน</t>
  </si>
  <si>
    <t>เงินใน งปม.</t>
  </si>
  <si>
    <t>เงินนอก งปม.</t>
  </si>
  <si>
    <t>ปริมาณ</t>
  </si>
  <si>
    <t>ต้นทุนรวม   เพิ่ม/(ลด) %</t>
  </si>
  <si>
    <t>หน่วยนับ เพิ่ม/(ลด)  %</t>
  </si>
  <si>
    <t>ต้นทุนต่อหน่วยเพิ่ม/(ลด)  %</t>
  </si>
  <si>
    <t>กิจกรรมย่อยหน่วยงานหลัก</t>
  </si>
  <si>
    <t>กิจกรรมย่อยหน่วยงานสนับสนุน</t>
  </si>
  <si>
    <t xml:space="preserve"> ตารางที่ 10  เปรียบเทียบผลการคำนวณต้นทุนผลผลิตหลักแยกตามแหล่งเงิน</t>
  </si>
  <si>
    <t xml:space="preserve">  (หน่วย : บาท)</t>
  </si>
  <si>
    <t>ต้นทุนรวมเพิ่ม/(ลด) %</t>
  </si>
  <si>
    <t>ต้นทุนคงที่</t>
  </si>
  <si>
    <t>ต้นทุนผันแปร</t>
  </si>
  <si>
    <t>1  ยุทธศาสตร์นโยบายและแผนพลังงาน</t>
  </si>
  <si>
    <t>2  ศูนย์พยากรณ์และสารสนเทศพลังงาน</t>
  </si>
  <si>
    <t xml:space="preserve">3  นโยบายปิโตรเลียม    </t>
  </si>
  <si>
    <t xml:space="preserve">4  นโยบายไฟฟ้า </t>
  </si>
  <si>
    <t>5  นโยบายอนุรักษ์พลังงาน และพลังงานทดแทน</t>
  </si>
  <si>
    <t xml:space="preserve">1  ราชการบริหารส่วนกลาง </t>
  </si>
  <si>
    <t xml:space="preserve">2  กลุ่มพัฒนาระบบบริหาร </t>
  </si>
  <si>
    <t>หมายเหตุ : ต้นทุนคงที่ หมายถึง ต้นทุนที่ไม่ได้เปลี่ยนแปลงไปตามปริมาณกิจกรรมหรือผลผลิตของหน่วยงาน</t>
  </si>
  <si>
    <t>ต้นทุนทางอ้อม</t>
  </si>
  <si>
    <t>ผลการเปรียบเทียบ</t>
  </si>
  <si>
    <t>ต้นทุนคงที่เพิ่ม/(ลด) %</t>
  </si>
  <si>
    <t>ต้นทุนผันแปรเพิ่ม/(ลด) %</t>
  </si>
  <si>
    <r>
      <t xml:space="preserve"> ตารางที่ 12 รายงานเปรียบเทียบต้นทุนทางอ้อมตามลักษณะของต้นทุน (คงที่/ผันแปร)</t>
    </r>
  </si>
  <si>
    <t xml:space="preserve">    สำนักงานนโยบายและ</t>
  </si>
  <si>
    <t xml:space="preserve">    แผนพลังงาน</t>
  </si>
  <si>
    <t>2.ศูนย์พยากรณ์และ</t>
  </si>
  <si>
    <t xml:space="preserve">   สารสนเทศฯ</t>
  </si>
  <si>
    <t xml:space="preserve">   พลังงาน</t>
  </si>
  <si>
    <t xml:space="preserve">   นโยบาย แผน และมาตรการ</t>
  </si>
  <si>
    <t xml:space="preserve">   เพื่อการบริหารจัดการด้าน</t>
  </si>
  <si>
    <t>จำนวนเครื่องคอมพิวเตอร์</t>
  </si>
  <si>
    <t>จำนวนหนังสือเข้า - ออก</t>
  </si>
  <si>
    <t>กิโลเมตร</t>
  </si>
  <si>
    <t>ด้าน</t>
  </si>
  <si>
    <t xml:space="preserve">1.ศึกษา วิเคราะห์ เสนอแนะยุทธศาสตร์ </t>
  </si>
  <si>
    <t>1. ศึกษา วิเคราะห์ เสนอแนะ</t>
  </si>
  <si>
    <t xml:space="preserve">    และมาตรการด้านพลังงาน</t>
  </si>
  <si>
    <t xml:space="preserve">    ยุทธศาสตร์ นโยบาย แผนงาน</t>
  </si>
  <si>
    <t>2. การวิเคราะห์พยากรณ์และ</t>
  </si>
  <si>
    <t xml:space="preserve">    ด้านพลังงาน</t>
  </si>
  <si>
    <t xml:space="preserve">    พัฒนาระบบสารสนเทศ</t>
  </si>
  <si>
    <t>5.นโยบายอนุรักษ์</t>
  </si>
  <si>
    <t>1. ค่าใช้จ่ายบุคลากร</t>
  </si>
  <si>
    <t>นโยบาย แผนงาน และมาตราการด้าน</t>
  </si>
  <si>
    <t>2.การวิเคราะห์พยากรณ์และพัฒนาระบบ</t>
  </si>
  <si>
    <t>สารสนเทศด้านพลังงาน</t>
  </si>
  <si>
    <t>จำนวนชั่วโมงคนการฝึกอบรม</t>
  </si>
  <si>
    <t>ระบบ</t>
  </si>
  <si>
    <t>5.อนุรักษ์พลังงานฯ</t>
  </si>
  <si>
    <t>9.ด้านบริหารงานทั่วไปฯ</t>
  </si>
  <si>
    <t>10.ด้านการเงินและบัญชี</t>
  </si>
  <si>
    <t>11.ด้านการพัสดุ</t>
  </si>
  <si>
    <t>14.ด้านงานสารบรรณ</t>
  </si>
  <si>
    <t>15.ด้านยานพาหนะ</t>
  </si>
  <si>
    <t>18.ด้านแผนงาน</t>
  </si>
  <si>
    <t>การวิเคราะห์สาเหตุของการเปลี่ยนแปลงของต้นทุนต่อหน่วยกิจกรรมย่อย (อธิบายเฉพาะต้นทุนต่อหน่วยกิจกรรมย่อยที่เปลี่ยนแปลงอย่างมีสาระสำคัญ)</t>
  </si>
  <si>
    <t>เหตุผล</t>
  </si>
  <si>
    <t>กิจกรรมย่อยที่ 10</t>
  </si>
  <si>
    <t>การวิเคราะห์สาเหตุของการเปลี่ยนแปลงของต้นทุนต่อหน่วยกิจกรรมหลัก (อธิบายเฉพาะต้นทุนต่อหน่วยกิจกรรมหลักที่เปลี่ยนแปลงอย่างมีสาระสำคัญ)</t>
  </si>
  <si>
    <t>กิจกรรมหลักที่ 1</t>
  </si>
  <si>
    <t>กิจกรรมหลักที่ 2</t>
  </si>
  <si>
    <t>กิจกรรมหลักที่ 3</t>
  </si>
  <si>
    <t>การวิเคราะห์สาเหตุของการเปลี่ยนแปลงของต้นทุนต่อหน่วยผลผลิตย่อย (อธิบายเฉพาะต้นทุนต่อหน่วยผลผลิตย่อยที่เปลี่ยนแปลงอย่างมีสาระสำคัญ)</t>
  </si>
  <si>
    <t>ผลผลิตย่อยที่ 1</t>
  </si>
  <si>
    <t>ผลผลิตย่อยที่ 2</t>
  </si>
  <si>
    <t>ผลผลิตย่อยที่ 3</t>
  </si>
  <si>
    <t>ผลผลิตย่อยที่ 4</t>
  </si>
  <si>
    <t>ผลผลิตย่อยที่ 5</t>
  </si>
  <si>
    <t>กิจกรรมย่อยที่  1</t>
  </si>
  <si>
    <t>กิจกรรมย่อยที่  2</t>
  </si>
  <si>
    <t>กิจกรรมย่อยที่  3</t>
  </si>
  <si>
    <t>กิจกรรมย่อยที่  4</t>
  </si>
  <si>
    <t>กิจกรรมย่อยที่  5</t>
  </si>
  <si>
    <t>กิจกรรมย่อยที่  6</t>
  </si>
  <si>
    <t>กิจกรรมย่อยที่  7</t>
  </si>
  <si>
    <t>กิจกรรมย่อยที่  8</t>
  </si>
  <si>
    <t>กิจกรรมย่อยที่  9</t>
  </si>
  <si>
    <t>กิจกรรมย่อยที่ 11</t>
  </si>
  <si>
    <t>กิจกรรมย่อยที่ 12</t>
  </si>
  <si>
    <t>กิจกรรมย่อยที่ 13</t>
  </si>
  <si>
    <t>กิจกรรมย่อยที่ 14</t>
  </si>
  <si>
    <t>กิจกรรมย่อยที่ 15</t>
  </si>
  <si>
    <t>กิจกรรมย่อยที่ 16</t>
  </si>
  <si>
    <t>กิจกรรมย่อยที่ 17</t>
  </si>
  <si>
    <t>กิจกรรมย่อยที่ 18</t>
  </si>
  <si>
    <t>ตารางที่ 7    เปรียบเทียบผลการคำนวณต้นทุนกิจกรรมย่อยแยกตามแหล่งเงิน</t>
  </si>
  <si>
    <t>การวิเคราะห์สาเหตุของการเปลี่ยนแปลงของต้นทุนต่อหน่วยผลผลิตหลัก (อธิบายเฉพาะต้นทุนต่อหน่วยผลผลิตหลักที่เปลี่ยนแปลงอย่างมีสาระสำคัญ</t>
  </si>
  <si>
    <t xml:space="preserve">ผลผลิตหลักที่ 1 </t>
  </si>
  <si>
    <t>ศูนย์ต้นทุนหลักที่  1</t>
  </si>
  <si>
    <t>ศูนย์ต้นทุนหลักที่  2</t>
  </si>
  <si>
    <t>ศูนย์ต้นทุนหลักที่  3</t>
  </si>
  <si>
    <t>ศูนย์ต้นทุนหลักที่  4</t>
  </si>
  <si>
    <t>ศูนย์ต้นทุนหลักที่  5</t>
  </si>
  <si>
    <t>ศูนย์ต้นทุนสนับสนุนที่ 1</t>
  </si>
  <si>
    <t>ศูนย์ต้นทุนสนับสนุนที่ 2</t>
  </si>
  <si>
    <t>ศูนย์ต้นทุนสนับสนุนที่ 3</t>
  </si>
  <si>
    <t>ศูนย์ต้นทุนสนับสนุนที่ 4</t>
  </si>
  <si>
    <t>ตารางที่ 10  เปรียบเทียบผลการคำนวณต้นทุนผลผลิตหลักแยกตามแหล่งเงิน</t>
  </si>
  <si>
    <t>ไม่มีการเปลี่ยนแปลงอย่างมีสาระสำคัญ</t>
  </si>
  <si>
    <r>
      <t>ตารางที่ 1</t>
    </r>
    <r>
      <rPr>
        <b/>
        <sz val="16"/>
        <rFont val="TH SarabunPSK"/>
        <family val="2"/>
      </rPr>
      <t xml:space="preserve">  รายงานต้นทุนรวมของหน่วยงาน  โดยแยกประเภทตามแหล่งของเงิน</t>
    </r>
  </si>
  <si>
    <r>
      <t>หมายเหตุ</t>
    </r>
    <r>
      <rPr>
        <sz val="16"/>
        <rFont val="TH SarabunPSK"/>
        <family val="2"/>
      </rPr>
      <t xml:space="preserve"> : (อธิบายความแตกต่างระหว่างค่าใช้จ่ายในระบบ GFMIS และต้นทุนที่นำมาคำนวณต้นทุนผลผลิต)</t>
    </r>
  </si>
  <si>
    <t>6. ค่าใช้จ่ายค่าจำหน่ายจากการขายสินทรัพย์</t>
  </si>
  <si>
    <t>4. ค่าตอบแทน ใช้สอย วัสดุ และสาธารณูปโภค</t>
  </si>
  <si>
    <t>ค่าใช้จ่ายในระบบ GFMIS</t>
  </si>
  <si>
    <t>เงินช่วยการศึกษาบุตร</t>
  </si>
  <si>
    <t>TE-หน่วยงานส่งเงินเบิกเกินส่งคืนให้กรมบัญชีกลาง</t>
  </si>
  <si>
    <t>TE-หน่วยงานโอนเงินนอกงบประมาณให้กรมบัญชีกลาง</t>
  </si>
  <si>
    <t>TE-หน่วยงานโอนเงินรายได้แผ่นดินให้กรมบัญชีกลาง</t>
  </si>
  <si>
    <t>TE-ปรับเงินฝากคลัง</t>
  </si>
  <si>
    <t>บำนาญปกติ</t>
  </si>
  <si>
    <t>เงินช่วยเหลือรายเดือนผู้รับเบี้ยหวัดบำนาญ</t>
  </si>
  <si>
    <t>เงินช่วยค่าครองชีพผู้รับเบี้ยหวัดบำนาญ</t>
  </si>
  <si>
    <t>ค่ารักษาพยาบาลผู้ป่วยนอก-รพ.รัฐ-เบี้ยหวัด/บำนาญ</t>
  </si>
  <si>
    <t>ค่ารักษาพยาบาลผู้ป่วยใน-รพ.รัฐ-เบี้ยหวัด/บำนาญ</t>
  </si>
  <si>
    <t>ค่ารักษาพยาบาลผู้ป่วยใน-รพ.เอกชน-เบี้ยหวัด/บำนาญ</t>
  </si>
  <si>
    <t>TE-เงินทดรองราชการ</t>
  </si>
  <si>
    <r>
      <rPr>
        <u val="single"/>
        <sz val="16"/>
        <rFont val="TH SarabunPSK"/>
        <family val="2"/>
      </rPr>
      <t>หัก</t>
    </r>
    <r>
      <rPr>
        <sz val="16"/>
        <rFont val="TH SarabunPSK"/>
        <family val="2"/>
      </rPr>
      <t xml:space="preserve">   ต้นทุนที่ไม่เกี่ยวข้องในการผลิตผลผลิต</t>
    </r>
  </si>
  <si>
    <t>ค่าใช้จ่ายผลักส่งเป็นรายได้แผ่นดิน</t>
  </si>
  <si>
    <r>
      <rPr>
        <u val="single"/>
        <sz val="16"/>
        <rFont val="TH SarabunPSK"/>
        <family val="2"/>
      </rPr>
      <t>บวก</t>
    </r>
    <r>
      <rPr>
        <sz val="16"/>
        <rFont val="TH SarabunPSK"/>
        <family val="2"/>
      </rPr>
      <t xml:space="preserve">  </t>
    </r>
  </si>
  <si>
    <t>ต้นทุนที่เกี่ยวข้องในการผลิตผลผลิต</t>
  </si>
  <si>
    <t>ค่าเสื่อมราคา-ครุภัณฑ์สำนักงาน</t>
  </si>
  <si>
    <t>ค่าเสื่อมราคา-ครุภัณฑ์ยานพาหนะและอุปกรณ์การขนส่ง</t>
  </si>
  <si>
    <t>ค่าเสื่อมราคา-ครุภัณฑ์ไฟฟ้าและวิทยุ</t>
  </si>
  <si>
    <t>ค่าเสื่อมราคา-ครุภัณฑ์โฆษณาและเผยแพร่</t>
  </si>
  <si>
    <t>ค่าเสื่อมราคา-อุปกรณ์คอมพิวเตอร์</t>
  </si>
  <si>
    <t>ค่าเสื่อมราคา-งานบ้านงานครัว</t>
  </si>
  <si>
    <t>ค่าตัดจำหน่าย-โปรแกรมคอมพิวเตอร์</t>
  </si>
  <si>
    <t>ค่าวัสดุ</t>
  </si>
  <si>
    <t>ค่าใช้จ่ายอุดหนุน-หน่วยงานภาครัฐ</t>
  </si>
  <si>
    <t>ค่าใช้จ่ายอุดหนุนเพื่อการดำเนินงาน-องค์กรปกครองส่วนท้องถิ่น</t>
  </si>
  <si>
    <t>ค่าใช้จ่ายอุดหนุนเพื่อการดำเนินงาน-ธุรกิจเอกชน</t>
  </si>
  <si>
    <t>เงินอุดหนุนเพื่อการดำเนินงาน-องค์กรไม่หวังผลกำไร</t>
  </si>
  <si>
    <t>ค่าใช้จ่ายอุดหนุนเพื่อการดำเนินงาน-รัฐวิสาหกิจที่ไม่ใช่สถาบันการเงิน</t>
  </si>
  <si>
    <t>ค่าใช้จ่ายเดินทางไปราชการ - ในประเทศ</t>
  </si>
  <si>
    <t>รายงานต้นทุนผลผลิต</t>
  </si>
  <si>
    <t>ประจำปีงบประมาณ พ.ศ. 2557</t>
  </si>
  <si>
    <t>ค่าจำหน่าย-ยานพาหนะและอุปกรณ์การขนส่ง</t>
  </si>
  <si>
    <t>3.สำนักบริหารกลาง</t>
  </si>
  <si>
    <t>4.กลุ่มตรวจสอบภายใน</t>
  </si>
  <si>
    <t>ค่าจำหน่ายจากการขายสินทรัพย์</t>
  </si>
  <si>
    <r>
      <t>ตารางที่ 2</t>
    </r>
    <r>
      <rPr>
        <b/>
        <sz val="16"/>
        <color indexed="8"/>
        <rFont val="TH SarabunPSK"/>
        <family val="2"/>
      </rPr>
      <t xml:space="preserve">   รายงานต้นทุนตามศูนย์ต้นทุนแยกตามประเภทค่าใช้จ่าย</t>
    </r>
  </si>
  <si>
    <t>7.ด้านพัฒนาระบบบริหารราชการ</t>
  </si>
  <si>
    <t>8. ด้านการตรวจสอบภายใน</t>
  </si>
  <si>
    <t>12.ด้านการพัฒนาทรัพยากรบุคคล</t>
  </si>
  <si>
    <t>13.ด้านการบริหารทรัพยากรบุคคล</t>
  </si>
  <si>
    <t>16.ด้านเทคโนโลยีสารสนเทศฯ</t>
  </si>
  <si>
    <t>17.ด้านเครือข่ายอินเตอร์เน็ตและเว็บไซต์</t>
  </si>
  <si>
    <t>6.ด้านการบริหารส่วนกลาง</t>
  </si>
  <si>
    <t>1</t>
  </si>
  <si>
    <t>2</t>
  </si>
  <si>
    <t>3</t>
  </si>
  <si>
    <t>1.วิเคราะห์ด้านยุทธศาสตร์นโยบายฯ</t>
  </si>
  <si>
    <t>2.พยากรณ์และสารสนเทศพลังงาน</t>
  </si>
  <si>
    <r>
      <t>ตารางที่ 3</t>
    </r>
    <r>
      <rPr>
        <b/>
        <sz val="16"/>
        <rFont val="TH SarabunPSK"/>
        <family val="2"/>
      </rPr>
      <t xml:space="preserve">  รายงานต้นทุนกิจกรรมย่อยแยกตามแหล่งเงิน</t>
    </r>
  </si>
  <si>
    <r>
      <t>ตารางที่ 4</t>
    </r>
    <r>
      <rPr>
        <b/>
        <sz val="16"/>
        <rFont val="TH SarabunPSK"/>
        <family val="2"/>
      </rPr>
      <t xml:space="preserve">  รายงานต้นทุนกิจกรรมหลักแยกตามแหล่งเงิน</t>
    </r>
  </si>
  <si>
    <r>
      <t>ตารางที่ 5</t>
    </r>
    <r>
      <rPr>
        <b/>
        <sz val="16"/>
        <rFont val="TH SarabunPSK"/>
        <family val="2"/>
      </rPr>
      <t xml:space="preserve">  รายงานต้นทุนผลผลิตย่อยแยกตามแหล่งเงิน</t>
    </r>
  </si>
  <si>
    <r>
      <t>ตารางที่ 6</t>
    </r>
    <r>
      <rPr>
        <b/>
        <sz val="16"/>
        <rFont val="TH SarabunPSK"/>
        <family val="2"/>
      </rPr>
      <t xml:space="preserve">  รายงานต้นทุนผลผลิตหลักแยกตามแหล่งเงิน</t>
    </r>
  </si>
  <si>
    <t>14</t>
  </si>
  <si>
    <t>ต้นทุนผลผลิตประจำปีงบประมาณ พ.ศ. 2556 (ต.ค. 55 - ก.ย. 56)</t>
  </si>
  <si>
    <t>291</t>
  </si>
  <si>
    <t>167</t>
  </si>
  <si>
    <t>705</t>
  </si>
  <si>
    <t>192</t>
  </si>
  <si>
    <t>ต้นทุน
ต่อหน่วย
เพิ่ม/(ลด)
%</t>
  </si>
  <si>
    <t>ต้นทุนรวม   เพิ่ม/(ลด) 
%</t>
  </si>
  <si>
    <t>หน่วยนับ
เพิ่ม/(ลด)  
%</t>
  </si>
  <si>
    <t>ต้นทุนผลผลิตประจำปีงบประมาณ พ.ศ. 2557 (ต.ค. 56 - ก.ย. 57)</t>
  </si>
  <si>
    <t>ตารางเปรียบเทียบผลการคำนวณต้นทุนผลผลิตระหว่างปีงบประมาณ พ.ศ. 2556 และ ปีงบประมาณ พ.ศ. 2557</t>
  </si>
  <si>
    <t>จำนวนงานตรวจสอบ/คนวัน</t>
  </si>
  <si>
    <t xml:space="preserve">ต้นทุนต่อหน่วยเพิ่ม/(ลด)  </t>
  </si>
  <si>
    <t>ค่าเสื่อมราคาและ
ค่าตัดจำหน่าย</t>
  </si>
  <si>
    <t>ค่าใช้จ่าย
ด้านฝึกอบรม</t>
  </si>
  <si>
    <t>ค่าตอบแทน 
ใช้สอย วัสดุและ
ค่าสาธารณูปโภค</t>
  </si>
  <si>
    <t>ค่าตอบแทน 
ใช้สอย วัสดุและค่าสาธารณูปโภค</t>
  </si>
  <si>
    <t xml:space="preserve"> ตารางที่ 9  เปรียบเทียบผลการคำนวณต้นทุนกิจกรรมหลักแยกตามแหล่งเงิน</t>
  </si>
  <si>
    <t xml:space="preserve"> ตารางที่ 8  เปรียบเทียบผลการคำนวณต้นทุนผลผลิตย่อยแยกตามแหล่งเงิน</t>
  </si>
  <si>
    <t>หน่วยนับ
เพิ่ม/(ลด)
%</t>
  </si>
  <si>
    <t>ต้นทุนรวม
เพิ่ม/(ลด)
%</t>
  </si>
  <si>
    <t xml:space="preserve">   พลังงานฯ</t>
  </si>
  <si>
    <t>ต้นทุนทางตรง ปีงบประมาณ พ.ศ. 2556</t>
  </si>
  <si>
    <t>ต้นทุนทางตรง ปีงบประมาณ พ.ศ. 2557</t>
  </si>
  <si>
    <t>3  สำนักบริหารกลาง</t>
  </si>
  <si>
    <t xml:space="preserve">4  กลุ่มตรวจสอบภายใน  </t>
  </si>
  <si>
    <r>
      <rPr>
        <b/>
        <u val="single"/>
        <sz val="23"/>
        <rFont val="TH SarabunPSK"/>
        <family val="2"/>
      </rPr>
      <t xml:space="preserve"> ตารางที่ 11</t>
    </r>
    <r>
      <rPr>
        <b/>
        <sz val="23"/>
        <rFont val="TH SarabunPSK"/>
        <family val="2"/>
      </rPr>
      <t xml:space="preserve"> รายงานเปรียบเทียบต้นทุนทางตรงตามศูนย์ต้นทุนแยกตามประเภทค่าใช้จ่ายและลักษณะของต้นทุน (คงที่/ผันแปร)</t>
    </r>
  </si>
  <si>
    <t>ต้นทุนคงที่เพิ่ม/(ลด)
%</t>
  </si>
  <si>
    <t>ต้นทุนรวมเพิ่ม/(ลด)
 %</t>
  </si>
  <si>
    <t>ต้นทุน
ผันแปร
เพิ่ม/(ลด)
%</t>
  </si>
  <si>
    <t xml:space="preserve">
ค่าใช้จ่ายบุคลากร</t>
  </si>
  <si>
    <t xml:space="preserve">
ค่าเสื่อมราคาและค่าตัดจำหน่าย</t>
  </si>
  <si>
    <t xml:space="preserve">
จำหน่ายสินทรัพย์</t>
  </si>
  <si>
    <t xml:space="preserve">
รวม</t>
  </si>
  <si>
    <t xml:space="preserve">
ค่าใช้จ่ายด้านการฝึกอบรม</t>
  </si>
  <si>
    <t xml:space="preserve">
ค่าใช้จ่ายเดินทาง</t>
  </si>
  <si>
    <t xml:space="preserve">
ค่าตอบแทน
 ใช้สอย วัสดุ และ
สาธารณูปโภค</t>
  </si>
  <si>
    <t xml:space="preserve">
ค่าตอบแทน 
ใช้สอย วัสดุ และสาธารณูปโภค</t>
  </si>
  <si>
    <t xml:space="preserve"> ปีงบประมาณ พ.ศ. 2556</t>
  </si>
  <si>
    <t>ปีงบประมาณ พ.ศ. 2557</t>
  </si>
  <si>
    <t>ค่าตอบแทน ใช้สอย วัสดุ 
และค่าสาธารณูปโภค</t>
  </si>
  <si>
    <t xml:space="preserve">                 ต้นทุนผันแปร หมายถึง ต้นทุนที่เปลี่ยนแปลงไปตามปริมาณกิจกรรมหรือผลผลิตของหน่วยงาน</t>
  </si>
  <si>
    <t>หมายเหตุ :    ต้นทุนคงที่ หมายถึง ต้นทุนที่ไม่ได้เปลี่ยนแปลงไปตามปริมาณกิจกรรมหรือผลผลิตของหน่วยงาน</t>
  </si>
  <si>
    <t xml:space="preserve">             ค่าเสื่อมราคาและค่าตัดจำหน่าย    </t>
  </si>
  <si>
    <t xml:space="preserve">             ต้นทุนทางอ้อม ในปี 2556 มีจำนวน 15.78 ล้านบาท และในปี 2557  มีจำนวน 9.18  ล้านบาท ลดลงคิดเป็นร้อยละ 41.81 โดยมีต้นทุนที่ลดลงอย่างมีสาระสำคัญ ดังนี้</t>
  </si>
  <si>
    <t xml:space="preserve">             ค่าใช้จ่ายบุคลากร            </t>
  </si>
  <si>
    <t>ลดลง  0.70 ล้านบาท คิดเป็นร้อยละ 22.10  เกิดจากค่ารักษาพยาบาลประเภทผู้ป่วยใน - รพ.รัฐ ลดลง</t>
  </si>
  <si>
    <t>การวิเคราะห์สาเหตุของการเปลี่ยนแปลงของต้นทุนทางอ้อมตามลักษณะของต้นทุน (คงที่/ผันแปร) (อธิบายเฉพาะค่าใช้จ่ายทางอ้อมที่เปลี่ยนแปลงอย่างมีสาระสำคัญ)</t>
  </si>
  <si>
    <t>การวิเคราะห์สาเหตุของการเปลี่ยนแปลงของต้นทุนทางตรงตามศูนย์ต้นทุนแยกตามประเภทค่าใช้จ่ายและลักษณะของต้นทุน (คงที่/ผันแปร) (อธิบายเฉพาะศูนย์ต้นทุนที่เปลี่ยนแปลงอย่างมีสาระสำคัญ)</t>
  </si>
  <si>
    <t xml:space="preserve">                ต้นทุนผันแปร หมายถึง ต้นทุนที่เปลี่ยนแปลงไปตามปริมาณกิจกรรมหรือผลผลิตของหน่วยงาน</t>
  </si>
  <si>
    <t>ลดลง  5.74 ล้านบาท คิดเป็นร้อยละ 66.58  เกิดจากค่าเสื่อมราคา - อาคารสำนักงาน ลดลง เนื่องจากสินทรัพย์ครบอายุการใช้งาน</t>
  </si>
  <si>
    <t>ในระหว่างปี ดังนั้น ค่าใช้จ่ายปี 2557 จึงเกิดขึ้นเพียงเดือนตุลาคม 2556 - มกราคม 2557</t>
  </si>
  <si>
    <r>
      <t>หมายเหตุ</t>
    </r>
    <r>
      <rPr>
        <sz val="16"/>
        <rFont val="TH SarabunPSK"/>
        <family val="2"/>
      </rPr>
      <t xml:space="preserve"> : (อธิบายความแตกต่างระหว่างค่าใช้จ่ายในระบบ GFMIS และต้นทุนที่นำมาคำนวณต้นทุนผลผลิต) ต่อ</t>
    </r>
  </si>
  <si>
    <t>หัก</t>
  </si>
  <si>
    <t>ต้นทุนผลผลิตย่อยเพิ่มขึ้น ส่วนใหญ่เป็นผลมาจากเงินนอกงบประมาณ ซึ่งหน่วยงานได้รับเงินจัดสรรจากกองทุนเพื่อส่งเสริมการอนุรักษ์พลังงานและมีการนำข้อมูลเข้าระบบ GFMIS ทั้งหมดเป็นปีแรก 
เพื่อดำเนินงานโครงการพัฒนาแบบจำลองการพยากรณ์การใช้พลังงานเพื่อการอนุรักษ์พลังงานในภาคขนส่ง และโครงการสำรวจและปรับปรุงการพยากรณ์ความต้องการไฟฟ้าเพื่อการอนุรักษ์พลังงาน
ในระยะยาว</t>
  </si>
  <si>
    <t>ลดลง  ในปีงบประมาณ พ.ศ. 2557 ได้เพิ่มช่องทางในการประชาสัมพันธ์เชิญชวนกลุ่มเป้าหมายเพื่อเข้ารับการอบรม โดยมีการประกาศเชิญชวน รวมทั้งได้ประสานขอความร่วมมือให้หน่วยงานภายในช่วยประชาสัมพันธ์เชิญชวนอีกทางหนึ่ง
ซึ่งทำให้มีผู้เข้ารับการอบรมเพิ่มมากขึ้น</t>
  </si>
  <si>
    <t>เพิ่มขึ้น เนื่องจากปริมาณหน่วยนับที่ลดลง เกิดจากช่วงต้นปีงบประมาณเกิดเหตุความไม่สงบทางการเมือง การติดต่อราชการโดยใช้รถยนต์ราชการจึงมีปริมาณลดลง</t>
  </si>
  <si>
    <t>ต้นทุนต่อหน่วยกิจกรรมย่อยไม่เปลี่ยนแปลงอย่างมีสาระสำคัญ</t>
  </si>
  <si>
    <t xml:space="preserve">ค่าใช้จ่ายทุนการศึกษา -ในประเทศ </t>
  </si>
  <si>
    <t>3. สนับสนุนการปฏิบัติงานของ</t>
  </si>
  <si>
    <t>จำนวน
บุคลากร</t>
  </si>
  <si>
    <t>จำนวนหนังสือ
เข้า - ออก</t>
  </si>
  <si>
    <t>จำนวนงาน
ตรวจสอบ/
คนวัน</t>
  </si>
  <si>
    <t>เพิ่มขึ้น  เนื่องจากมีอัตราว่างของข้าราชการ จำนวน 1 ตำแหน่ง จึงมีผลทำให้ปริมาณงานตรวจสอบมีจำนวนลดลง</t>
  </si>
  <si>
    <t>อธิบายเพิ่มเติมรายการที่ตัดออก</t>
  </si>
  <si>
    <t>2. ค่าวัสดุ  ที่ตัดออก  เนื่องจากหน่วยงานบันทึกรายการในระบบ GFMIS เกิน 1 รายการ</t>
  </si>
  <si>
    <t>1. ค่าเสื่อมราคาของสินทรัพย์ ที่ตัดออก เนื่องจากหน่วยงานยังไม่ได้ปรับปรุงค่าเสื่อมราคาของสินทรัพย์ที่ยกยอดปี 2557 ในระบบ GFMIS</t>
  </si>
  <si>
    <t>และเป็นการส่งคืนเงินต้นของกองทุนน้ำมันเชื้อเพลิง</t>
  </si>
  <si>
    <t>ค่าใช้จ่ายทุนการศึกษา-ต่างประเทศ</t>
  </si>
  <si>
    <t>4.  ค่าใช้จ่ายทุนการศึกษาทั้งในและต่างประเทศ รวมทั้งค่าใช้จ่ายในการเดินทางไปราชการ  เป็นค่าใช้จ่ายของบุคคลนอกสังกัดกรม</t>
  </si>
  <si>
    <t>เพิ่มขึ้น ในส่วนของเงินงบประมาณเพิ่มขึ้น เนื่องจากมีการเบิกค่าใช้จ่ายของรายการผูกพันที่ทำสัญญาไว้ตั้งแต่ปีงบประมาณ 2556  แต่การดำเนินงานตามสัญญาสิ้นสุดในปีงบประมาณ 2557  
ในส่วนของเงินนอกงบประมาณเพิ่มขึ้น  เป็นผลมาจากการจ้างที่ปรึกษา และการประชาสัมพันธ์โครงการต่างๆ  ที่ได้รับเงินจัดสรรจากกองทุนเพื่อส่งเสริมการอนุรักษ์พลังงาน รวมทั้ง
ทุนการศึกษาในประเทศและต่างประเทศ ที่ได้รับเงินจัดสรรจากกองทุนเงินอุดหนุนสัญญาโรงกลั่นปิโตรเลียม ซึ่งหน่วยงานนำเข้าระบบ  GFMIS ทั้งหมดเป็นปีแรกเพื่อนำมารวมคำนวณต้นทุน</t>
  </si>
  <si>
    <t>3.  ค่าใช้จ่ายอุดหนุน จำนวน 5 รายการ  เป็นรายการค่าใช้จ่ายที่หน่วยงานสนับสนุนเงินให้กับหน่วยงานภายนอกใช้ในการดำเนินงานโครงการ</t>
  </si>
  <si>
    <t>เพิ่มขึ้น เนื่องจากมีค่าใช้จ่ายในการดำเนินงานต่อเนื่องจากปีงบประมาณ พ.ศ. 2556  ของโครงการประชาสัมพันธ์และเผยแพร่นโยบายการปรับราคาก๊าซปิโตรเลียมเหลว (LPG) ของกระทรวงพลังงาน</t>
  </si>
  <si>
    <t>เพิ่มขึ้น เนื่องจากมีการนำเข้าข้อมูลในระบบ GFMIS ทั้งหมดเป็นปีแรก ในส่วนของเงินที่ได้รับจัดสรรจากกองทุนเพื่อส่งเสริมการอนุรักษ์พลังงาน ได้แก่ โครงการพัฒนาแบบจำลองการพยากรณ์การใช้พลังงาน
เพื่อการอนุรักษ์พลังงานในภาคขนส่ง และโครงการสำรวจและปรับปรุงการพยากรณ์ความต้องการไฟฟ้าเพื่อการอนุรักษ์พลังงานในระยะยาว</t>
  </si>
  <si>
    <t xml:space="preserve">เพิ่มขึ้น เนื่องจากมีค่าใช้จ่ายในการดำเนินงานโครงการต่อเนื่องมาจากปี 2555 ของโครงการประชาสัมพันธ์เพื่อส่งเสริมการใช้น้ำมันแก๊สโซฮอลในรถจักรยานยนต์ 4 จังหวะ </t>
  </si>
  <si>
    <t>เพิ่มขึ้น - เนื่องจากมีค่าใช้จ่ายในการดำเนินโครงการต่อเนื่องมาจากปี 2555  เช่น โครงการกิจกรรมการบริหารศูนย์ประชาสัมพันธ์กองทุนเพื่อส่งเสริมการอนุรักษ์พลังงาน
         - เนื่องจากมีการนำเข้าข้อมูลในระบบ GFMIS ทั้งหมดเป็นปีแรก ในส่วนของเงินที่ได้รับจัดสรรจากกองทุนเพื่อส่งเสริมการอนุรักษ์พลังงาน  เช่น โครงการผลิตสื่อประชาสัมพันธ์เพื่อส่งเสริมการอนุรักษ์พลังงาน
โครงการศูนย์เผยแพร่ความรู้ด้านการใช้พลังงานอย่างมีประสิทธิภาพ  โครงการรณรงค์ประชาสัมพันธ์เพื่อส่งเสริมการอนุรักษ์พลังงาน : กลุ่มเยาวชน  และโครงการศึกษาแนวทางการพัฒนาและส่งเสริมน้ำมันจากขยะพลาสติก</t>
  </si>
  <si>
    <t>เพิ่มขึ้น - เนื่องจากมีค่าใช้จ่ายในการดำเนินงานโครงการต่อเนื่องมาจากปี 2555 - 2556  เช่น โครงการศึกษาการเพิ่มประสิทธิภาพการผลิตไฟฟ้าของไทย โครงการพัฒนาบุคลากรเพื่อสนับสนุนการผลิตไฟฟ้า
จากพลังงานทดแทนและพลังงานทางเลือกอื่น  โครงการปรับปรุงนโยบายการส่งเสริมการผลิตไฟฟ้าจากพลังงานหมุนเวียน เพื่อสนับสนุนการดำเนินมาตรการ Feed-in Tariff   โครงการพัฒนายุทธศาสตร์
เพื่อเพิ่มศักยภาพอุตสาหกรรมไฟฟ้าอย่างมีประสิทธิภาพและรองรับประชาคมเศรษฐกิจอาเซียน  และโครงการส่งเสริมการพัฒนาโครงการเพิ่มประสิทธิภาพการใช้ไฟฟ้าและความร้อนในอุตสาหกรรมน้ำตาล  
        -  เนื่องจากมีการนำเข้าข้อมูลในระบบ GFMIS ทั้งหมดเป็นปีแรก  ในส่วนของเงินที่ได้รับจัดสรรจากกองทุนเพื่อส่งเสริมการอนุรักษ์พลังงาน  เช่น โครงการศึกษาการตอบสนองด้านโหลด (Demand Response)
ในสภาวะวิกฤตด้านพลังงานไฟฟ้าในระยะสั้น  โครงการวิจัยเพื่อศึกษาแนวคิดการกำหนดนโยบายการพัฒนากำลังผลิตไฟฟ้าของประเทศฯ  โครงการศึกษาการเตรียมความพร้อมรองรับการใช้งานยานพาหนะไฟฟ้า
ในอนาคตสำหรับประเทศไทย</t>
  </si>
  <si>
    <t>เพิ่มขึ้น เนื่องจากการดำเนินงานด้านการติดตามและประเมินผลโครงการภายใต้แผนอนุรักษ์พลังงาน  และประเมินผลลัพธ์โครงการภายใต้แผนอนุรักษ์พลังงาน ระยะที่ 3 ในช่วงปี 2548 - 2554 ซึ่งเป็นเงินที่ได้รับจัดสรรจากกองทุนเพื่อส่งเสริม
การอนุรักษ์พลังงานที่นำข้อมูลเข้าระบบ GFMIS ทั้งหมดเป็นปีแรก</t>
  </si>
  <si>
    <t>ตารางที่ 8   เปรียบเทียบผลการคำนวณต้นทุนผลผลิตย่อยแยกตามแหล่งเงิน</t>
  </si>
  <si>
    <t>ตารางที่ 9   เปรียบเทียบผลการคำนวณต้นทุนกิจกรรมหลักแยกตามแหล่งเงิน</t>
  </si>
  <si>
    <t>ต้นทุนผลผลิตย่อยเพิ่มขึ้น ส่วนใหญ่เป็นผลมาจากเงินนอกงบประมาณ เนื่องจากมีค่าใช้จ่ายในการดำเนินงานที่ต่อเนื่องมาจากปีงบประมาณ พ.ศ. 2556  ของโครงการประชาสัมพันธ์และเผยแพร่
นโยบายการปรับราคาก๊าซปิโตรเลียมเหลว (LPG) ของกระทรวงพลังงาน และในส่วนของเงินที่ได้รับจัดสรรจากกองทุนเพื่อส่งเสริมการอนุรักษ์พลังงานที่นำข้อมูลเข้าระบบ GFMIS ทั้งหมดเป็นปีแรก
ได้แก่  การดำเนินงานด้านการติดตามและประเมินผลโครงการภายใต้แผนอนุรักษ์พลังงาน  และประเมินผลลัพธ์โครงการภายใต้แผนอนุรักษ์พลังงาน ระยะที่ 3 ในช่วงปี 2548 - 2554</t>
  </si>
  <si>
    <t>ต้นทุนผลผลิตย่อยเพิ่มขึ้น ส่วนใหญ่เป็นผลมาจากเงินนอกงบประมาณ เนื่องจากมีค่าใช้จ่ายในการดำเนินงานที่ต่อเนื่องจากปีงบประมาณ พ.ศ. 2555  ของโครงการประชาสัมพันธ์เพื่อส่งเสริมการใช้
น้ำมันแก๊สโซฮอลในรถจักรยานยนต์ 4 จังหวะ</t>
  </si>
  <si>
    <t>ต้นทุนผลผลิตย่อยเพิ่มขึ้น  ส่วนใหญ่เป็นผลมาจากเงินนอกงบประมาณ เนื่องจากมีค่าใช้จ่ายในการดำเนินงานที่ต่อเนื่องมาจากปีงบประมาณ พ.ศ. 2555  ได้แก่ โครงการกิจกรรมการบริหาร
ศูนย์ประชาสัมพันธ์กองทุนเพื่อส่งเสริมการอนุรักษ์พลังงาน  และในส่วนของเงินที่ได้รับจัดสรรจากกองทุนเพื่อส่งเสริมการอนุรักษ์พลังงานที่นำเข้าระบบ GFMIS ทั้งหมด เป็นปีแรก  เช่น
โครงการผลิตสื่อประชาสัมพันธ์เพื่อส่งเสริมการอนุรักษ์พลังงาน  โครงการศูนย์เผยแพร่ความรู้ด้านการใช้พลังงานอย่างมีประสิทธิภาพ  โครงการรณรงค์ประชาสัมพันธ์เพื่อส่งเสริมการอนุรักษ์พลังงาน : กลุ่มเยาวชน
และโครงการศึกษาแนวทางการพัฒนาและส่งเสริมน้ำมันจากขยะพลาสติก</t>
  </si>
  <si>
    <t xml:space="preserve">เพิ่มขึ้น เนื่องจากมีการนำข้อมูลเข้าระบบ GFMIS ทั้งหมดเป็นปีแรก ในส่วนของเงินที่ได้รับจัดสรรจากกองทุนเพื่อส่งเสริมการอนุรักษ์พลังงาน  ได้แก่  โครงการพัฒนาแบบจำลองการพยากรณ์
การใช้พลังงานเพื่อการอนุรักษ์พลังงานในภาคขนส่ง และโครงการสำรวจและปรับปรุงการพยากรณ์ความต้องการไฟฟ้าเพื่อการอนุรักษ์พลังานในระยะยาว </t>
  </si>
  <si>
    <t>เพิ่มขึ้น เนื่องจากมีการนำข้อมูลเข้าระบบ GFMIS ทั้งหมดเป็นปีแรก ในส่วนของเงินที่ได้รับจัดสรรจากกองทุนเพื่อส่งเสริมการอนุรักษ์พลังงาน สำหรับค่าใช้จ่ายในส่วนของงานด้านสนับสนุนการ
ดำเนินงานของหน่วยงาน</t>
  </si>
  <si>
    <t>ต้นทุนทางตรงเพิ่มขึ้น 24.44 ล้านบาท คิดเป็นร้อยละ 28.48  เป็นผลมาจากต้นทุนผันแปรเพิ่มขึ้น เนื่องจากมีค่าใช้จ่ายในการดำเนินงานโครงการที่ต่อเนื่องมาจากปีงบประมาณ พ.ศ. 2555</t>
  </si>
  <si>
    <t>ต้นทุนทางตรงเพิ่มขึ้น 58.89 ล้านบาท คิดเป็นร้อยละ 145.95  ส่วนใหญ่เป็นผลมาจากต้นทุนผันแปรเพิ่มขึ้น  เนื่องจากมีค่าใช้จ่ายในการดำเนินงานโครงการที่ต่อเนื่องมาจากปีงบประมาณ พ.ศ. 2556 และค่าใช้จ่ายของโครงการที่ได้รับเงินจัดสรรจากกองทุนเพื่อส่งเสริมการอนุรักษ์พลังงาน 
และนำข้อมูลเข้าระบบ GFMIS ทั้งหมดเป็นปีแรก</t>
  </si>
  <si>
    <t>ต้นทุนทางตรงเพิ่มขึ้น 6.18 ล้านบาท คิดเป็นร้อยละ 40.09  ในส่วนของต้นทุนคงที่เพิ่มขึ้น ส่วนใหญ่เป็นผลมาจากค่าเสื่อมราคาที่เพิ่มขึ้นจากสินทรัพย์ที่ได้มาในระหว่างปีงบประมาณ พ.ศ. 2556 และค่าใช้จ่ายของโครงการที่ได้รับเงินจัดสรรจากกองทุนเพื่อส่งเสริมการอนุรักษ์พลังงาน 
และนำข้อมูลเข้าระบบ GFMIS ทั้งหมดเป็นปีแรก</t>
  </si>
  <si>
    <t>ต้นทุนทางตรงเพิ่มขึ้น  67.38 ล้านบาท คิดเป็นร้อยละ 88.75  ส่วนใหญ่เป็นผลมาจากต้นทุนผันแปรเพิ่มขึ้น เนื่องจากมีค่าใช้จ่ายในการดำเนินงานโครงการที่ต่อเนื่องมาจากปีงบประมาณ พ.ศ. 2555 - 2556  และค่าใช้จ่ายของโครงการที่ได้รับเงินจัดสรรจากกองทุนเพื่อส่งเสริมการอนุรักษ์พลังงาน
และนำข้อมูลเข้าระบบ GFMIS ทั้งหมดเป็นปีแรก</t>
  </si>
  <si>
    <t>ต้นทุนทางตรงเพิ่มขึ้น 49.20 ล้านบาท คิดเป็นร้อยละ 193.93  ส่วนใหญ่เป็นผลมาจากต้นทุนผันแปรเพิ่มขึ้น เนื่องจากมีค่าใช้จ่ายในการดำเนินงานที่ได้รับเงินจัดสรรจากกองทุนเพื่อส่งเสริมการอนุรักษ์พลังงาน และนำข้อมูลเข้าระบบ GFMIS ทั้งหมดเป็นปีแรก</t>
  </si>
  <si>
    <r>
      <t xml:space="preserve"> ตารางที่ 11 รายงานเปรียบเทียบต้นทุนทางตรงตามศู</t>
    </r>
    <r>
      <rPr>
        <sz val="23"/>
        <rFont val="Arial"/>
        <family val="2"/>
      </rPr>
      <t>นย์ต้นทุนแยกตามประเภทค่าใช้จ่ายและลักษณะของต้นทุน (คงที่/ผันแปร)</t>
    </r>
  </si>
  <si>
    <t>เพิ่มขึ้น เนื่องจากมีค่าใช้จ่ายในการดำเนินงานที่ต่อเนื่องมาจากปีงบประมาณ พ.ศ. 2555 - 2556  เช่น โครงการประชาสัมพันธ์เพื่อส่งเสริมการใช้น้ำมันแก๊สโซฮอลในรถจักรยานยนต์ 4 จังหวะ 
โครงการประชาสัมพันธ์และเผยแพร่นโยบายการปรับราคาก๊าซปิโตรเลียมเหลว (LPG) ของกระทรวงพลังงาน โครงการส่งเสริมการพัฒนาโครงการเพิ่มประสิทธิภาพการใช้ไฟฟ้าและความร้อน
ในอุตสาหกรรมน้ำตาล  และค่าใช้จ่ายในส่วนของเงินที่ได้รับจัดสรรจากกองทุนเพื่อส่งเสริมการอนุรักษ์พลังงาน ที่นำข้อมูลเข้าระบบ GFMIS ทั้งหมดเป็นปีแรก เช่น โครงการศึกษาการ
ตอบสนองด้านโหลด (Demand Response) ในสภาวะวิกฤตด้านพลังงานไฟฟ้าในระยะสั้น  โครงการรณรงค์ประชาสัมพันธ์เพื่อส่งเสริมการอนุรักษ์พลังงาน : กลุ่มเยาวชน และโครงการศึกษา
แนวทางการพัฒนาและส่งเสริมน้ำมันจากขยะพลาสติก เป็นต้น</t>
  </si>
  <si>
    <t>ต้นทุนผลผลิตย่อยเพิ่มขึ้น  ส่วนใหญ่เป็นผลมาจากเงินนอกงบประมาณ เนื่องจากมีค่าใช้จ่ายในการดำเนินงานโครงการต่อเนื่องมาจากปีงบประมาณ พ.ศ. 2555 - 2556   เช่น โครงการศึกษาการจัดทำ
แผนปรับปรุงโครงสร้างการบริหารจัดการในสภาวะวิกฤตด้านพลังงานไฟฟ้า   โครงการพัฒนายุทธศาสตร์เพื่อเพิ่มศักยภาพอุตสาหกรรมไฟฟ้าอย่างมีประสิทธิภาพและรองรับประชาคมเศรษฐกิจอาเซียน 
และโครงการส่งเสริมการพัฒนาโครงการเพิ่มประสิทธิภาพการใช้ไฟฟ้าและความร้อนในอุตสาหกรรมน้ำตาล  และในส่วนของเงินที่ได้รับจัดสรรจากกองทุนเพื่อส่งเสริมการอนุรักษ์พลังงานที่นำเข้าระบบ GFMIS
ทั้งหมดเป็นปีแรก เช่น โครงการศึกษาการตอบสนองด้านโหลด (Demand Response) ในสภาวะวิกฤตด้านพลังงานไฟฟ้าในระยะสั้น  โครงการวิจัยเพื่อศึกษาแนวคิดการกำหนดนโยบายการพัฒนา
กำลังผลิตไฟฟ้าของประเทศฯ  โครงการศึกษาการเตรียมความพร้อมรองรับการใช้งานยานพาหนะไฟฟ้าในอนาคตสำหรับประเทศไทย</t>
  </si>
  <si>
    <t>ต้นทุนทางตรงเพิ่มขึ้น  517.74 ล้านบาท คิดเป็นร้อยละ 2,349.97  ส่วนใหญ่เป็นผลมาจากต้นทุนผันแปรเพิ่มขึ้น เนื่องจากมีค่าใช้จ่ายในการดำเนินงานโครงการที่ต่อเนื่องมาจากปีงบประมาณ พ.ศ. 2555  และค่าใช้จ่ายของโครงการที่ได้รับเงินจัดสรรจากกองทุนเพื่อส่งเสริมการอนุรักษ์พลังงาน
และนำข้อมูลเข้าระบบ GFMIS ทั้งหมดเป็นปีแรก</t>
  </si>
  <si>
    <t>ต้นทุนทางตรงลดลง 0.24  ล้านบาท คิดเป็นร้อยละ 24.37 เป็นผลมาจากต้นทุนคงที่ลดลง จากค่าใช้จ่ายบุคลากร  เนื่องจากมีอัตราว่างของข้าราชการ จำนวน 1 อัตรา  ต้นทุนผันแปร จากค่าใช้จ่ายด้านการฝึกอบรม   เนื่องจากในปีงบประมาณ 2557 การส่งข้าราชการเข้ารับการอบรมหลายหลักสูตร
จัดโดยหน่วยงานของรัฐ จึงไม่เสียค่าใช้จ่าย</t>
  </si>
  <si>
    <t xml:space="preserve">ลดลง เนื่องจากค่าเสื่อมราคาลดลง และมีปริมาณหน่วยนับเพิ่มขึ้น จากการนำข้อมูลการเบิกจ่ายในส่วนของกองทุนเพื่อส่งเสริมการอนุรักษ์พลังงานนำเข้าระบบ GFMIS ทั้งหมดเป็นปีแรก </t>
  </si>
  <si>
    <t>ลดลง เนื่องจากค่าเสื่อมราคาลดลง และมีปริมาณหน่วยนับเพิ่มขึ้น ในส่วนของปฏิบัติงานด้านการจัดซื้อจัดจ้างที่กองทุนเพื่อส่งเสริมการอนุรักษ์พลังงานดำเนินการเอง</t>
  </si>
  <si>
    <t>เพิ่มขึ้น เนื่องจากมีค่าใช้จ่ายสนับสนุนการดำเนินงานกองทุนเพื่อส่งเสริมการอนุรักษ์พลังงาน เพื่อบริหารงานทั่วไป และสินทรัพย์ ที่ได้นำข้อมูลเข้าระบบ GFMIS ทั้งหมดเป็นปีแรก</t>
  </si>
</sst>
</file>

<file path=xl/styles.xml><?xml version="1.0" encoding="utf-8"?>
<styleSheet xmlns="http://schemas.openxmlformats.org/spreadsheetml/2006/main">
  <numFmts count="4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(* #,##0_);_(* \(#,##0\);_(* &quot;-&quot;??_);_(@_)"/>
    <numFmt numFmtId="200" formatCode="_-* #,##0_-;\-* #,##0_-;_-* &quot;-&quot;??_-;_-@_-"/>
    <numFmt numFmtId="201" formatCode="#,##0.00_ ;[Red]\-#,##0.00\ "/>
    <numFmt numFmtId="202" formatCode="#,##0.00;\(#,##0\);_(* &quot;-&quot;??_)"/>
    <numFmt numFmtId="203" formatCode="_(* #,##0.0_);_(* \(#,##0.0\);_(* &quot;-&quot;??_);_(@_)"/>
    <numFmt numFmtId="204" formatCode="_-* #,##0.0_-;\-* #,##0.0_-;_-* &quot;-&quot;??_-;_-@_-"/>
    <numFmt numFmtId="205" formatCode="_(* #,##0.000_);_(* \(#,##0.000\);_(* &quot;-&quot;??_);_(@_)"/>
    <numFmt numFmtId="206" formatCode="_-* #,##0.00000000_-;\-* #,##0.00000000_-;_-* &quot;-&quot;????????_-;_-@_-"/>
    <numFmt numFmtId="207" formatCode="#,##0.0"/>
    <numFmt numFmtId="208" formatCode="_-* #,##0.000_-;\-* #,##0.000_-;_-* &quot;-&quot;??_-;_-@_-"/>
    <numFmt numFmtId="209" formatCode="_-* #,##0.0000_-;\-* #,##0.0000_-;_-* &quot;-&quot;??_-;_-@_-"/>
    <numFmt numFmtId="210" formatCode="_-* #,##0.00000_-;\-* #,##0.00000_-;_-* &quot;-&quot;??_-;_-@_-"/>
    <numFmt numFmtId="211" formatCode="#,##0.000"/>
    <numFmt numFmtId="212" formatCode="#,##0.0000"/>
    <numFmt numFmtId="213" formatCode="_-* #,##0.000000_-;\-* #,##0.000000_-;_-* &quot;-&quot;??_-;_-@_-"/>
    <numFmt numFmtId="214" formatCode="0_ ;\-0\ "/>
    <numFmt numFmtId="215" formatCode="#,##0.000;\(#,##0.0\);_(* &quot;-&quot;??_)"/>
    <numFmt numFmtId="216" formatCode="#,##0.0000;\(#,##0.00\);_(* &quot;-&quot;??_)"/>
  </numFmts>
  <fonts count="86">
    <font>
      <sz val="11"/>
      <color indexed="8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4"/>
      <name val="AngsanaUPC"/>
      <family val="1"/>
    </font>
    <font>
      <b/>
      <sz val="16"/>
      <name val="TH SarabunPSK"/>
      <family val="2"/>
    </font>
    <font>
      <sz val="16"/>
      <name val="TH SarabunPSK"/>
      <family val="2"/>
    </font>
    <font>
      <b/>
      <u val="single"/>
      <sz val="16"/>
      <name val="TH SarabunPSK"/>
      <family val="2"/>
    </font>
    <font>
      <sz val="16"/>
      <color indexed="8"/>
      <name val="TH SarabunPSK"/>
      <family val="2"/>
    </font>
    <font>
      <u val="single"/>
      <sz val="16"/>
      <name val="TH SarabunPSK"/>
      <family val="2"/>
    </font>
    <font>
      <b/>
      <sz val="16"/>
      <color indexed="8"/>
      <name val="TH SarabunPSK"/>
      <family val="2"/>
    </font>
    <font>
      <sz val="10"/>
      <color indexed="8"/>
      <name val="Tahoma"/>
      <family val="2"/>
    </font>
    <font>
      <b/>
      <sz val="18"/>
      <name val="TH SarabunPSK"/>
      <family val="2"/>
    </font>
    <font>
      <sz val="12"/>
      <name val="TH SarabunPSK"/>
      <family val="2"/>
    </font>
    <font>
      <b/>
      <u val="single"/>
      <sz val="16"/>
      <color indexed="8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5"/>
      <color indexed="8"/>
      <name val="TH SarabunPSK"/>
      <family val="2"/>
    </font>
    <font>
      <sz val="15"/>
      <color indexed="10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20"/>
      <name val="TH SarabunPSK"/>
      <family val="2"/>
    </font>
    <font>
      <sz val="20"/>
      <name val="TH SarabunPSK"/>
      <family val="2"/>
    </font>
    <font>
      <b/>
      <u val="single"/>
      <sz val="20"/>
      <name val="TH SarabunPSK"/>
      <family val="2"/>
    </font>
    <font>
      <sz val="24"/>
      <name val="TH SarabunPSK"/>
      <family val="2"/>
    </font>
    <font>
      <sz val="16.5"/>
      <name val="TH SarabunPSK"/>
      <family val="2"/>
    </font>
    <font>
      <b/>
      <sz val="16.5"/>
      <name val="TH SarabunPSK"/>
      <family val="2"/>
    </font>
    <font>
      <sz val="16.5"/>
      <color indexed="8"/>
      <name val="TH SarabunPSK"/>
      <family val="2"/>
    </font>
    <font>
      <b/>
      <sz val="22"/>
      <name val="TH SarabunPSK"/>
      <family val="2"/>
    </font>
    <font>
      <sz val="22"/>
      <name val="TH SarabunPSK"/>
      <family val="2"/>
    </font>
    <font>
      <b/>
      <sz val="16.5"/>
      <color indexed="8"/>
      <name val="TH SarabunPSK"/>
      <family val="2"/>
    </font>
    <font>
      <b/>
      <sz val="21"/>
      <name val="TH SarabunPSK"/>
      <family val="2"/>
    </font>
    <font>
      <sz val="21"/>
      <name val="TH SarabunPSK"/>
      <family val="2"/>
    </font>
    <font>
      <sz val="15"/>
      <color indexed="17"/>
      <name val="TH SarabunPSK"/>
      <family val="2"/>
    </font>
    <font>
      <b/>
      <sz val="23"/>
      <name val="TH SarabunPSK"/>
      <family val="2"/>
    </font>
    <font>
      <b/>
      <u val="single"/>
      <sz val="23"/>
      <name val="TH SarabunPSK"/>
      <family val="2"/>
    </font>
    <font>
      <b/>
      <u val="single"/>
      <sz val="16.5"/>
      <name val="TH SarabunPSK"/>
      <family val="2"/>
    </font>
    <font>
      <b/>
      <sz val="14"/>
      <color indexed="8"/>
      <name val="TH SarabunPSK"/>
      <family val="2"/>
    </font>
    <font>
      <b/>
      <sz val="26"/>
      <name val="TH SarabunPSK"/>
      <family val="2"/>
    </font>
    <font>
      <sz val="26"/>
      <color indexed="8"/>
      <name val="TH SarabunPSK"/>
      <family val="2"/>
    </font>
    <font>
      <sz val="26"/>
      <name val="TH SarabunPSK"/>
      <family val="2"/>
    </font>
    <font>
      <sz val="14"/>
      <color indexed="8"/>
      <name val="TH SarabunPSK"/>
      <family val="2"/>
    </font>
    <font>
      <b/>
      <u val="single"/>
      <sz val="14"/>
      <name val="TH SarabunPSK"/>
      <family val="2"/>
    </font>
    <font>
      <sz val="8"/>
      <name val="Calibri"/>
      <family val="2"/>
    </font>
    <font>
      <sz val="18"/>
      <name val="TH SarabunPSK"/>
      <family val="2"/>
    </font>
    <font>
      <sz val="23"/>
      <name val="TH SarabunPSK"/>
      <family val="2"/>
    </font>
    <font>
      <sz val="20"/>
      <color indexed="8"/>
      <name val="TH SarabunPSK"/>
      <family val="2"/>
    </font>
    <font>
      <b/>
      <sz val="13"/>
      <name val="TH SarabunPSK"/>
      <family val="2"/>
    </font>
    <font>
      <sz val="16"/>
      <name val="Angsana New"/>
      <family val="1"/>
    </font>
    <font>
      <sz val="23"/>
      <name val="Arial"/>
      <family val="2"/>
    </font>
    <font>
      <sz val="11"/>
      <color indexed="9"/>
      <name val="Tahoma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>
        <color indexed="63"/>
      </right>
      <top/>
      <bottom/>
    </border>
    <border>
      <left/>
      <right/>
      <top style="thin"/>
      <bottom>
        <color indexed="63"/>
      </bottom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dotted"/>
    </border>
    <border>
      <left style="thin"/>
      <right style="thin"/>
      <top style="medium"/>
      <bottom style="dotted"/>
    </border>
    <border>
      <left style="thin"/>
      <right/>
      <top/>
      <bottom style="dotted"/>
    </border>
    <border>
      <left style="medium"/>
      <right style="thin"/>
      <top/>
      <bottom/>
    </border>
    <border>
      <left style="thin"/>
      <right style="medium"/>
      <top/>
      <bottom style="dotted"/>
    </border>
    <border>
      <left style="thin"/>
      <right style="medium"/>
      <top style="medium"/>
      <bottom/>
    </border>
    <border>
      <left style="thin"/>
      <right style="medium"/>
      <top style="dotted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medium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/>
    </border>
    <border>
      <left style="medium"/>
      <right style="thin"/>
      <top style="dotted"/>
      <bottom/>
    </border>
    <border>
      <left style="medium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medium"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/>
      <bottom/>
    </border>
    <border>
      <left/>
      <right style="thin"/>
      <top/>
      <bottom style="dotted"/>
    </border>
    <border>
      <left/>
      <right style="thin"/>
      <top style="dotted"/>
      <bottom style="dotted"/>
    </border>
    <border>
      <left/>
      <right style="medium"/>
      <top/>
      <bottom/>
    </border>
    <border>
      <left/>
      <right style="thin"/>
      <top style="medium"/>
      <bottom style="medium"/>
    </border>
    <border>
      <left style="medium"/>
      <right style="thin"/>
      <top/>
      <bottom style="dotted"/>
    </border>
    <border>
      <left/>
      <right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dotted"/>
      <bottom style="thin"/>
    </border>
    <border>
      <left/>
      <right style="thin"/>
      <top style="dotted"/>
      <bottom/>
    </border>
    <border>
      <left style="thin"/>
      <right style="medium"/>
      <top style="dotted"/>
      <bottom/>
    </border>
    <border>
      <left/>
      <right/>
      <top style="hair"/>
      <bottom style="thin"/>
    </border>
    <border>
      <left style="thin"/>
      <right style="medium"/>
      <top style="hair"/>
      <bottom style="thin"/>
    </border>
    <border>
      <left/>
      <right style="thin"/>
      <top style="thin"/>
      <bottom style="double"/>
    </border>
    <border>
      <left style="thin"/>
      <right style="medium"/>
      <top>
        <color indexed="63"/>
      </top>
      <bottom style="hair"/>
    </border>
    <border>
      <left/>
      <right/>
      <top>
        <color indexed="63"/>
      </top>
      <bottom style="hair"/>
    </border>
    <border>
      <left>
        <color indexed="63"/>
      </left>
      <right style="thin"/>
      <top style="medium"/>
      <bottom style="dotted"/>
    </border>
    <border>
      <left style="medium"/>
      <right style="medium"/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thin"/>
      <right style="medium"/>
      <top style="medium"/>
      <bottom style="dotted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thin"/>
      <right style="medium"/>
      <top style="dotted"/>
      <bottom style="thin"/>
    </border>
    <border>
      <left style="medium"/>
      <right style="medium"/>
      <top/>
      <bottom style="double"/>
    </border>
    <border>
      <left style="thin"/>
      <right style="thin"/>
      <top/>
      <bottom style="double"/>
    </border>
    <border>
      <left style="thin"/>
      <right style="medium"/>
      <top/>
      <bottom style="double"/>
    </border>
    <border>
      <left style="medium"/>
      <right>
        <color indexed="63"/>
      </right>
      <top/>
      <bottom style="dotted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>
        <color indexed="63"/>
      </right>
      <top/>
      <bottom style="double"/>
    </border>
    <border>
      <left style="medium"/>
      <right style="thin"/>
      <top/>
      <bottom style="double"/>
    </border>
    <border>
      <left style="thin"/>
      <right style="thin"/>
      <top style="medium"/>
      <bottom/>
    </border>
    <border>
      <left style="thin"/>
      <right style="medium"/>
      <top/>
      <bottom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dotted"/>
      <bottom style="dotted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dotted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>
        <color indexed="63"/>
      </right>
      <top/>
      <bottom style="medium"/>
    </border>
    <border>
      <left style="medium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0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19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  <xf numFmtId="0" fontId="71" fillId="19" borderId="1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20" borderId="2" applyNumberFormat="0" applyAlignment="0" applyProtection="0"/>
    <xf numFmtId="0" fontId="76" fillId="0" borderId="3" applyNumberFormat="0" applyFill="0" applyAlignment="0" applyProtection="0"/>
    <xf numFmtId="0" fontId="77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8" fillId="22" borderId="1" applyNumberFormat="0" applyAlignment="0" applyProtection="0"/>
    <xf numFmtId="0" fontId="79" fillId="23" borderId="0" applyNumberFormat="0" applyBorder="0" applyAlignment="0" applyProtection="0"/>
    <xf numFmtId="0" fontId="80" fillId="0" borderId="4" applyNumberFormat="0" applyFill="0" applyAlignment="0" applyProtection="0"/>
    <xf numFmtId="0" fontId="81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82" fillId="19" borderId="5" applyNumberFormat="0" applyAlignment="0" applyProtection="0"/>
    <xf numFmtId="0" fontId="0" fillId="31" borderId="6" applyNumberFormat="0" applyFont="0" applyAlignment="0" applyProtection="0"/>
    <xf numFmtId="0" fontId="83" fillId="0" borderId="7" applyNumberFormat="0" applyFill="0" applyAlignment="0" applyProtection="0"/>
    <xf numFmtId="0" fontId="84" fillId="0" borderId="8" applyNumberFormat="0" applyFill="0" applyAlignment="0" applyProtection="0"/>
    <xf numFmtId="0" fontId="85" fillId="0" borderId="9" applyNumberFormat="0" applyFill="0" applyAlignment="0" applyProtection="0"/>
    <xf numFmtId="0" fontId="85" fillId="0" borderId="0" applyNumberFormat="0" applyFill="0" applyBorder="0" applyAlignment="0" applyProtection="0"/>
  </cellStyleXfs>
  <cellXfs count="76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99" fontId="5" fillId="0" borderId="0" xfId="33" applyNumberFormat="1" applyFont="1" applyBorder="1" applyAlignment="1">
      <alignment/>
    </xf>
    <xf numFmtId="199" fontId="5" fillId="0" borderId="0" xfId="33" applyNumberFormat="1" applyFont="1" applyAlignment="1">
      <alignment/>
    </xf>
    <xf numFmtId="199" fontId="5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194" fontId="5" fillId="0" borderId="0" xfId="33" applyFont="1" applyAlignment="1">
      <alignment horizontal="right"/>
    </xf>
    <xf numFmtId="194" fontId="5" fillId="0" borderId="0" xfId="33" applyFont="1" applyAlignment="1">
      <alignment/>
    </xf>
    <xf numFmtId="194" fontId="5" fillId="0" borderId="11" xfId="33" applyFont="1" applyBorder="1" applyAlignment="1">
      <alignment/>
    </xf>
    <xf numFmtId="4" fontId="7" fillId="0" borderId="10" xfId="0" applyNumberFormat="1" applyFont="1" applyFill="1" applyBorder="1" applyAlignment="1">
      <alignment vertical="center" wrapText="1"/>
    </xf>
    <xf numFmtId="4" fontId="9" fillId="0" borderId="10" xfId="0" applyNumberFormat="1" applyFont="1" applyBorder="1" applyAlignment="1">
      <alignment vertical="center"/>
    </xf>
    <xf numFmtId="0" fontId="7" fillId="0" borderId="0" xfId="0" applyFont="1" applyAlignment="1">
      <alignment horizontal="left"/>
    </xf>
    <xf numFmtId="0" fontId="7" fillId="0" borderId="0" xfId="39" applyFont="1" applyFill="1" applyBorder="1" applyAlignment="1">
      <alignment wrapText="1"/>
      <protection/>
    </xf>
    <xf numFmtId="0" fontId="5" fillId="0" borderId="0" xfId="0" applyFont="1" applyBorder="1" applyAlignment="1">
      <alignment/>
    </xf>
    <xf numFmtId="194" fontId="7" fillId="0" borderId="0" xfId="33" applyFont="1" applyFill="1" applyBorder="1" applyAlignment="1">
      <alignment horizontal="right" wrapText="1"/>
    </xf>
    <xf numFmtId="194" fontId="5" fillId="0" borderId="12" xfId="33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194" fontId="7" fillId="0" borderId="0" xfId="33" applyFont="1" applyAlignment="1">
      <alignment horizontal="center"/>
    </xf>
    <xf numFmtId="194" fontId="7" fillId="0" borderId="0" xfId="33" applyFont="1" applyAlignment="1">
      <alignment horizontal="center"/>
    </xf>
    <xf numFmtId="194" fontId="7" fillId="0" borderId="0" xfId="0" applyNumberFormat="1" applyFont="1" applyAlignment="1">
      <alignment/>
    </xf>
    <xf numFmtId="194" fontId="7" fillId="0" borderId="12" xfId="33" applyFont="1" applyBorder="1" applyAlignment="1">
      <alignment horizontal="center"/>
    </xf>
    <xf numFmtId="194" fontId="4" fillId="0" borderId="10" xfId="33" applyFont="1" applyBorder="1" applyAlignment="1">
      <alignment horizontal="center"/>
    </xf>
    <xf numFmtId="0" fontId="4" fillId="0" borderId="13" xfId="0" applyFont="1" applyBorder="1" applyAlignment="1">
      <alignment/>
    </xf>
    <xf numFmtId="194" fontId="5" fillId="0" borderId="14" xfId="33" applyFont="1" applyBorder="1" applyAlignment="1">
      <alignment/>
    </xf>
    <xf numFmtId="194" fontId="5" fillId="0" borderId="13" xfId="33" applyFont="1" applyBorder="1" applyAlignment="1">
      <alignment/>
    </xf>
    <xf numFmtId="194" fontId="5" fillId="0" borderId="15" xfId="33" applyFont="1" applyBorder="1" applyAlignment="1">
      <alignment/>
    </xf>
    <xf numFmtId="0" fontId="5" fillId="32" borderId="10" xfId="0" applyFont="1" applyFill="1" applyBorder="1" applyAlignment="1">
      <alignment horizontal="left"/>
    </xf>
    <xf numFmtId="0" fontId="4" fillId="32" borderId="10" xfId="0" applyFont="1" applyFill="1" applyBorder="1" applyAlignment="1">
      <alignment/>
    </xf>
    <xf numFmtId="0" fontId="5" fillId="32" borderId="16" xfId="0" applyFont="1" applyFill="1" applyBorder="1" applyAlignment="1">
      <alignment horizontal="left"/>
    </xf>
    <xf numFmtId="0" fontId="4" fillId="32" borderId="17" xfId="0" applyFont="1" applyFill="1" applyBorder="1" applyAlignment="1">
      <alignment horizontal="center"/>
    </xf>
    <xf numFmtId="194" fontId="5" fillId="0" borderId="18" xfId="33" applyFont="1" applyBorder="1" applyAlignment="1">
      <alignment/>
    </xf>
    <xf numFmtId="43" fontId="7" fillId="0" borderId="10" xfId="0" applyNumberFormat="1" applyFont="1" applyFill="1" applyBorder="1" applyAlignment="1">
      <alignment horizontal="right" wrapText="1"/>
    </xf>
    <xf numFmtId="43" fontId="7" fillId="0" borderId="19" xfId="0" applyNumberFormat="1" applyFont="1" applyFill="1" applyBorder="1" applyAlignment="1">
      <alignment horizontal="right" wrapText="1"/>
    </xf>
    <xf numFmtId="43" fontId="4" fillId="32" borderId="20" xfId="33" applyNumberFormat="1" applyFont="1" applyFill="1" applyBorder="1" applyAlignment="1">
      <alignment/>
    </xf>
    <xf numFmtId="43" fontId="7" fillId="0" borderId="10" xfId="0" applyNumberFormat="1" applyFont="1" applyBorder="1" applyAlignment="1">
      <alignment/>
    </xf>
    <xf numFmtId="43" fontId="5" fillId="32" borderId="10" xfId="33" applyNumberFormat="1" applyFont="1" applyFill="1" applyBorder="1" applyAlignment="1">
      <alignment/>
    </xf>
    <xf numFmtId="43" fontId="5" fillId="32" borderId="19" xfId="33" applyNumberFormat="1" applyFont="1" applyFill="1" applyBorder="1" applyAlignment="1">
      <alignment/>
    </xf>
    <xf numFmtId="43" fontId="5" fillId="32" borderId="20" xfId="33" applyNumberFormat="1" applyFont="1" applyFill="1" applyBorder="1" applyAlignment="1">
      <alignment/>
    </xf>
    <xf numFmtId="43" fontId="7" fillId="32" borderId="10" xfId="33" applyNumberFormat="1" applyFont="1" applyFill="1" applyBorder="1" applyAlignment="1">
      <alignment/>
    </xf>
    <xf numFmtId="43" fontId="5" fillId="32" borderId="10" xfId="33" applyNumberFormat="1" applyFont="1" applyFill="1" applyBorder="1" applyAlignment="1">
      <alignment horizontal="center"/>
    </xf>
    <xf numFmtId="43" fontId="5" fillId="32" borderId="21" xfId="33" applyNumberFormat="1" applyFont="1" applyFill="1" applyBorder="1" applyAlignment="1">
      <alignment/>
    </xf>
    <xf numFmtId="43" fontId="5" fillId="32" borderId="16" xfId="33" applyNumberFormat="1" applyFont="1" applyFill="1" applyBorder="1" applyAlignment="1">
      <alignment/>
    </xf>
    <xf numFmtId="43" fontId="5" fillId="32" borderId="16" xfId="33" applyNumberFormat="1" applyFont="1" applyFill="1" applyBorder="1" applyAlignment="1">
      <alignment horizontal="center"/>
    </xf>
    <xf numFmtId="43" fontId="5" fillId="32" borderId="22" xfId="33" applyNumberFormat="1" applyFont="1" applyFill="1" applyBorder="1" applyAlignment="1">
      <alignment/>
    </xf>
    <xf numFmtId="43" fontId="4" fillId="32" borderId="21" xfId="33" applyNumberFormat="1" applyFont="1" applyFill="1" applyBorder="1" applyAlignment="1">
      <alignment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194" fontId="5" fillId="0" borderId="0" xfId="33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4" fillId="0" borderId="1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6" fillId="0" borderId="0" xfId="0" applyFont="1" applyFill="1" applyAlignment="1">
      <alignment horizontal="left"/>
    </xf>
    <xf numFmtId="0" fontId="14" fillId="0" borderId="0" xfId="0" applyFont="1" applyAlignment="1">
      <alignment/>
    </xf>
    <xf numFmtId="0" fontId="14" fillId="0" borderId="18" xfId="0" applyFont="1" applyBorder="1" applyAlignment="1">
      <alignment/>
    </xf>
    <xf numFmtId="194" fontId="15" fillId="0" borderId="23" xfId="33" applyFont="1" applyBorder="1" applyAlignment="1">
      <alignment/>
    </xf>
    <xf numFmtId="0" fontId="15" fillId="0" borderId="23" xfId="0" applyFont="1" applyBorder="1" applyAlignment="1">
      <alignment/>
    </xf>
    <xf numFmtId="194" fontId="15" fillId="0" borderId="14" xfId="33" applyFont="1" applyBorder="1" applyAlignment="1">
      <alignment/>
    </xf>
    <xf numFmtId="0" fontId="15" fillId="0" borderId="0" xfId="0" applyFont="1" applyBorder="1" applyAlignment="1">
      <alignment/>
    </xf>
    <xf numFmtId="4" fontId="16" fillId="0" borderId="0" xfId="0" applyNumberFormat="1" applyFont="1" applyFill="1" applyAlignment="1">
      <alignment horizontal="right"/>
    </xf>
    <xf numFmtId="0" fontId="15" fillId="0" borderId="0" xfId="0" applyFont="1" applyAlignment="1">
      <alignment/>
    </xf>
    <xf numFmtId="0" fontId="15" fillId="0" borderId="10" xfId="0" applyFont="1" applyFill="1" applyBorder="1" applyAlignment="1">
      <alignment horizontal="center"/>
    </xf>
    <xf numFmtId="194" fontId="15" fillId="0" borderId="13" xfId="33" applyFont="1" applyFill="1" applyBorder="1" applyAlignment="1">
      <alignment/>
    </xf>
    <xf numFmtId="4" fontId="17" fillId="0" borderId="0" xfId="0" applyNumberFormat="1" applyFont="1" applyFill="1" applyAlignment="1">
      <alignment horizontal="right"/>
    </xf>
    <xf numFmtId="0" fontId="17" fillId="0" borderId="0" xfId="0" applyFont="1" applyFill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5" fillId="0" borderId="17" xfId="0" applyFont="1" applyFill="1" applyBorder="1" applyAlignment="1">
      <alignment/>
    </xf>
    <xf numFmtId="194" fontId="15" fillId="0" borderId="17" xfId="33" applyFont="1" applyFill="1" applyBorder="1" applyAlignment="1">
      <alignment/>
    </xf>
    <xf numFmtId="4" fontId="1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194" fontId="5" fillId="0" borderId="0" xfId="0" applyNumberFormat="1" applyFont="1" applyAlignment="1">
      <alignment/>
    </xf>
    <xf numFmtId="194" fontId="14" fillId="0" borderId="10" xfId="33" applyFont="1" applyBorder="1" applyAlignment="1">
      <alignment horizontal="center"/>
    </xf>
    <xf numFmtId="0" fontId="32" fillId="0" borderId="23" xfId="0" applyFont="1" applyBorder="1" applyAlignment="1">
      <alignment horizontal="center"/>
    </xf>
    <xf numFmtId="43" fontId="7" fillId="0" borderId="10" xfId="0" applyNumberFormat="1" applyFont="1" applyBorder="1" applyAlignment="1">
      <alignment vertical="center"/>
    </xf>
    <xf numFmtId="3" fontId="15" fillId="0" borderId="10" xfId="0" applyNumberFormat="1" applyFont="1" applyFill="1" applyBorder="1" applyAlignment="1">
      <alignment horizontal="center"/>
    </xf>
    <xf numFmtId="3" fontId="15" fillId="0" borderId="0" xfId="0" applyNumberFormat="1" applyFont="1" applyFill="1" applyBorder="1" applyAlignment="1">
      <alignment horizontal="center"/>
    </xf>
    <xf numFmtId="3" fontId="15" fillId="0" borderId="10" xfId="33" applyNumberFormat="1" applyFont="1" applyFill="1" applyBorder="1" applyAlignment="1">
      <alignment horizontal="center"/>
    </xf>
    <xf numFmtId="0" fontId="18" fillId="0" borderId="13" xfId="0" applyFont="1" applyBorder="1" applyAlignment="1">
      <alignment horizontal="left"/>
    </xf>
    <xf numFmtId="0" fontId="15" fillId="0" borderId="10" xfId="0" applyFont="1" applyBorder="1" applyAlignment="1">
      <alignment horizontal="left"/>
    </xf>
    <xf numFmtId="0" fontId="14" fillId="0" borderId="19" xfId="0" applyFont="1" applyBorder="1" applyAlignment="1">
      <alignment/>
    </xf>
    <xf numFmtId="0" fontId="15" fillId="0" borderId="10" xfId="0" applyFont="1" applyBorder="1" applyAlignment="1">
      <alignment/>
    </xf>
    <xf numFmtId="194" fontId="4" fillId="0" borderId="0" xfId="33" applyFont="1" applyAlignment="1">
      <alignment horizontal="right"/>
    </xf>
    <xf numFmtId="0" fontId="5" fillId="0" borderId="13" xfId="0" applyFont="1" applyBorder="1" applyAlignment="1">
      <alignment horizontal="left"/>
    </xf>
    <xf numFmtId="194" fontId="5" fillId="0" borderId="13" xfId="33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5" fillId="0" borderId="16" xfId="0" applyFont="1" applyBorder="1" applyAlignment="1">
      <alignment horizontal="left"/>
    </xf>
    <xf numFmtId="194" fontId="5" fillId="0" borderId="16" xfId="33" applyFont="1" applyBorder="1" applyAlignment="1">
      <alignment/>
    </xf>
    <xf numFmtId="0" fontId="5" fillId="0" borderId="16" xfId="0" applyFont="1" applyFill="1" applyBorder="1" applyAlignment="1">
      <alignment horizontal="center"/>
    </xf>
    <xf numFmtId="194" fontId="5" fillId="0" borderId="16" xfId="33" applyFont="1" applyFill="1" applyBorder="1" applyAlignment="1">
      <alignment/>
    </xf>
    <xf numFmtId="0" fontId="5" fillId="0" borderId="24" xfId="0" applyFont="1" applyBorder="1" applyAlignment="1">
      <alignment horizontal="left"/>
    </xf>
    <xf numFmtId="194" fontId="5" fillId="0" borderId="24" xfId="33" applyFont="1" applyBorder="1" applyAlignment="1">
      <alignment/>
    </xf>
    <xf numFmtId="0" fontId="5" fillId="0" borderId="24" xfId="0" applyFont="1" applyFill="1" applyBorder="1" applyAlignment="1">
      <alignment horizontal="center"/>
    </xf>
    <xf numFmtId="194" fontId="5" fillId="0" borderId="24" xfId="33" applyFont="1" applyFill="1" applyBorder="1" applyAlignment="1">
      <alignment/>
    </xf>
    <xf numFmtId="194" fontId="5" fillId="0" borderId="24" xfId="33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194" fontId="5" fillId="0" borderId="17" xfId="33" applyFont="1" applyFill="1" applyBorder="1" applyAlignment="1">
      <alignment/>
    </xf>
    <xf numFmtId="0" fontId="5" fillId="0" borderId="13" xfId="0" applyFont="1" applyBorder="1" applyAlignment="1">
      <alignment horizontal="left" vertical="center"/>
    </xf>
    <xf numFmtId="4" fontId="7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/>
    </xf>
    <xf numFmtId="194" fontId="5" fillId="0" borderId="10" xfId="33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49" fontId="5" fillId="0" borderId="0" xfId="33" applyNumberFormat="1" applyFont="1" applyAlignment="1">
      <alignment/>
    </xf>
    <xf numFmtId="49" fontId="5" fillId="0" borderId="0" xfId="0" applyNumberFormat="1" applyFont="1" applyAlignment="1">
      <alignment/>
    </xf>
    <xf numFmtId="0" fontId="4" fillId="0" borderId="0" xfId="50" applyFont="1" applyFill="1" applyAlignment="1">
      <alignment/>
      <protection/>
    </xf>
    <xf numFmtId="0" fontId="5" fillId="0" borderId="0" xfId="50" applyFont="1" applyFill="1">
      <alignment/>
      <protection/>
    </xf>
    <xf numFmtId="0" fontId="4" fillId="0" borderId="25" xfId="50" applyFont="1" applyFill="1" applyBorder="1" applyAlignment="1">
      <alignment vertical="center"/>
      <protection/>
    </xf>
    <xf numFmtId="0" fontId="4" fillId="0" borderId="25" xfId="33" applyNumberFormat="1" applyFont="1" applyFill="1" applyBorder="1" applyAlignment="1">
      <alignment vertical="center"/>
    </xf>
    <xf numFmtId="194" fontId="5" fillId="0" borderId="0" xfId="33" applyFont="1" applyFill="1" applyAlignment="1">
      <alignment horizontal="center"/>
    </xf>
    <xf numFmtId="0" fontId="18" fillId="0" borderId="0" xfId="50" applyFont="1" applyFill="1">
      <alignment/>
      <protection/>
    </xf>
    <xf numFmtId="0" fontId="19" fillId="0" borderId="0" xfId="50" applyFont="1" applyFill="1" applyAlignment="1">
      <alignment vertical="center"/>
      <protection/>
    </xf>
    <xf numFmtId="0" fontId="4" fillId="0" borderId="0" xfId="50" applyFont="1" applyFill="1">
      <alignment/>
      <protection/>
    </xf>
    <xf numFmtId="43" fontId="4" fillId="0" borderId="0" xfId="33" applyNumberFormat="1" applyFont="1" applyFill="1" applyAlignment="1">
      <alignment/>
    </xf>
    <xf numFmtId="0" fontId="4" fillId="0" borderId="0" xfId="33" applyNumberFormat="1" applyFont="1" applyFill="1" applyAlignment="1">
      <alignment/>
    </xf>
    <xf numFmtId="49" fontId="4" fillId="0" borderId="0" xfId="33" applyNumberFormat="1" applyFont="1" applyFill="1" applyAlignment="1">
      <alignment horizontal="center"/>
    </xf>
    <xf numFmtId="0" fontId="4" fillId="0" borderId="0" xfId="50" applyFont="1" applyFill="1" applyAlignment="1">
      <alignment horizontal="center"/>
      <protection/>
    </xf>
    <xf numFmtId="200" fontId="4" fillId="0" borderId="0" xfId="33" applyNumberFormat="1" applyFont="1" applyFill="1" applyAlignment="1">
      <alignment horizontal="center"/>
    </xf>
    <xf numFmtId="194" fontId="4" fillId="0" borderId="0" xfId="33" applyFont="1" applyFill="1" applyAlignment="1">
      <alignment/>
    </xf>
    <xf numFmtId="194" fontId="4" fillId="0" borderId="0" xfId="33" applyFont="1" applyFill="1" applyAlignment="1">
      <alignment horizontal="center"/>
    </xf>
    <xf numFmtId="43" fontId="5" fillId="0" borderId="0" xfId="33" applyNumberFormat="1" applyFont="1" applyFill="1" applyAlignment="1">
      <alignment/>
    </xf>
    <xf numFmtId="49" fontId="5" fillId="0" borderId="0" xfId="33" applyNumberFormat="1" applyFont="1" applyFill="1" applyAlignment="1">
      <alignment horizontal="center"/>
    </xf>
    <xf numFmtId="0" fontId="5" fillId="0" borderId="0" xfId="50" applyFont="1" applyFill="1" applyAlignment="1">
      <alignment horizontal="center"/>
      <protection/>
    </xf>
    <xf numFmtId="200" fontId="5" fillId="0" borderId="0" xfId="33" applyNumberFormat="1" applyFont="1" applyFill="1" applyAlignment="1">
      <alignment horizontal="center"/>
    </xf>
    <xf numFmtId="201" fontId="5" fillId="0" borderId="0" xfId="44" applyNumberFormat="1" applyFont="1" applyFill="1" applyAlignment="1">
      <alignment/>
    </xf>
    <xf numFmtId="43" fontId="18" fillId="0" borderId="0" xfId="33" applyNumberFormat="1" applyFont="1" applyFill="1" applyAlignment="1">
      <alignment/>
    </xf>
    <xf numFmtId="0" fontId="18" fillId="0" borderId="0" xfId="50" applyFont="1" applyFill="1" applyAlignment="1">
      <alignment horizontal="center"/>
      <protection/>
    </xf>
    <xf numFmtId="43" fontId="19" fillId="0" borderId="0" xfId="33" applyNumberFormat="1" applyFont="1" applyFill="1" applyAlignment="1">
      <alignment/>
    </xf>
    <xf numFmtId="200" fontId="18" fillId="0" borderId="0" xfId="33" applyNumberFormat="1" applyFont="1" applyFill="1" applyAlignment="1">
      <alignment horizontal="center"/>
    </xf>
    <xf numFmtId="194" fontId="18" fillId="0" borderId="0" xfId="33" applyFont="1" applyFill="1" applyAlignment="1">
      <alignment horizontal="center"/>
    </xf>
    <xf numFmtId="194" fontId="19" fillId="0" borderId="0" xfId="33" applyFont="1" applyFill="1" applyAlignment="1">
      <alignment/>
    </xf>
    <xf numFmtId="201" fontId="18" fillId="0" borderId="0" xfId="44" applyNumberFormat="1" applyFont="1" applyFill="1" applyAlignment="1">
      <alignment/>
    </xf>
    <xf numFmtId="49" fontId="4" fillId="0" borderId="25" xfId="50" applyNumberFormat="1" applyFont="1" applyFill="1" applyBorder="1" applyAlignment="1">
      <alignment horizontal="center" vertical="center"/>
      <protection/>
    </xf>
    <xf numFmtId="0" fontId="5" fillId="0" borderId="26" xfId="50" applyFont="1" applyFill="1" applyBorder="1">
      <alignment/>
      <protection/>
    </xf>
    <xf numFmtId="43" fontId="4" fillId="0" borderId="27" xfId="33" applyNumberFormat="1" applyFont="1" applyFill="1" applyBorder="1" applyAlignment="1">
      <alignment horizontal="center" vertical="center" wrapText="1"/>
    </xf>
    <xf numFmtId="43" fontId="4" fillId="0" borderId="28" xfId="33" applyNumberFormat="1" applyFont="1" applyFill="1" applyBorder="1" applyAlignment="1">
      <alignment horizontal="center" vertical="center" wrapText="1"/>
    </xf>
    <xf numFmtId="0" fontId="4" fillId="0" borderId="28" xfId="33" applyNumberFormat="1" applyFont="1" applyFill="1" applyBorder="1" applyAlignment="1">
      <alignment horizontal="center" vertical="center" wrapText="1"/>
    </xf>
    <xf numFmtId="0" fontId="4" fillId="0" borderId="28" xfId="50" applyFont="1" applyFill="1" applyBorder="1" applyAlignment="1">
      <alignment horizontal="center" vertical="center" wrapText="1"/>
      <protection/>
    </xf>
    <xf numFmtId="43" fontId="4" fillId="0" borderId="29" xfId="33" applyNumberFormat="1" applyFont="1" applyFill="1" applyBorder="1" applyAlignment="1">
      <alignment horizontal="center" vertical="center" wrapText="1"/>
    </xf>
    <xf numFmtId="43" fontId="4" fillId="0" borderId="30" xfId="33" applyNumberFormat="1" applyFont="1" applyFill="1" applyBorder="1" applyAlignment="1">
      <alignment horizontal="center" vertical="center" wrapText="1"/>
    </xf>
    <xf numFmtId="194" fontId="4" fillId="0" borderId="30" xfId="33" applyFont="1" applyFill="1" applyBorder="1" applyAlignment="1">
      <alignment horizontal="center" vertical="center" wrapText="1"/>
    </xf>
    <xf numFmtId="0" fontId="4" fillId="0" borderId="0" xfId="50" applyFont="1" applyFill="1" applyAlignment="1">
      <alignment horizontal="center" vertical="center" wrapText="1"/>
      <protection/>
    </xf>
    <xf numFmtId="43" fontId="5" fillId="0" borderId="31" xfId="33" applyNumberFormat="1" applyFont="1" applyFill="1" applyBorder="1" applyAlignment="1">
      <alignment vertical="center"/>
    </xf>
    <xf numFmtId="43" fontId="4" fillId="0" borderId="32" xfId="33" applyNumberFormat="1" applyFont="1" applyFill="1" applyBorder="1" applyAlignment="1">
      <alignment vertical="center"/>
    </xf>
    <xf numFmtId="0" fontId="5" fillId="0" borderId="31" xfId="33" applyNumberFormat="1" applyFont="1" applyFill="1" applyBorder="1" applyAlignment="1">
      <alignment horizontal="center" vertical="center"/>
    </xf>
    <xf numFmtId="0" fontId="5" fillId="0" borderId="31" xfId="50" applyFont="1" applyFill="1" applyBorder="1" applyAlignment="1">
      <alignment horizontal="center" vertical="center"/>
      <protection/>
    </xf>
    <xf numFmtId="43" fontId="4" fillId="0" borderId="33" xfId="33" applyNumberFormat="1" applyFont="1" applyFill="1" applyBorder="1" applyAlignment="1">
      <alignment vertical="center"/>
    </xf>
    <xf numFmtId="43" fontId="5" fillId="0" borderId="34" xfId="33" applyNumberFormat="1" applyFont="1" applyFill="1" applyBorder="1" applyAlignment="1">
      <alignment vertical="center"/>
    </xf>
    <xf numFmtId="43" fontId="5" fillId="0" borderId="16" xfId="33" applyNumberFormat="1" applyFont="1" applyFill="1" applyBorder="1" applyAlignment="1">
      <alignment vertical="center"/>
    </xf>
    <xf numFmtId="43" fontId="4" fillId="0" borderId="35" xfId="33" applyNumberFormat="1" applyFont="1" applyFill="1" applyBorder="1" applyAlignment="1">
      <alignment vertical="center"/>
    </xf>
    <xf numFmtId="194" fontId="5" fillId="0" borderId="36" xfId="33" applyFont="1" applyFill="1" applyBorder="1" applyAlignment="1">
      <alignment horizontal="center" vertical="center"/>
    </xf>
    <xf numFmtId="194" fontId="4" fillId="0" borderId="36" xfId="33" applyFont="1" applyFill="1" applyBorder="1" applyAlignment="1">
      <alignment vertical="center"/>
    </xf>
    <xf numFmtId="0" fontId="5" fillId="0" borderId="0" xfId="50" applyFont="1" applyFill="1" applyAlignment="1">
      <alignment vertical="center"/>
      <protection/>
    </xf>
    <xf numFmtId="43" fontId="5" fillId="0" borderId="33" xfId="33" applyNumberFormat="1" applyFont="1" applyFill="1" applyBorder="1" applyAlignment="1">
      <alignment vertical="center"/>
    </xf>
    <xf numFmtId="200" fontId="5" fillId="0" borderId="37" xfId="33" applyNumberFormat="1" applyFont="1" applyFill="1" applyBorder="1" applyAlignment="1">
      <alignment horizontal="center" vertical="center"/>
    </xf>
    <xf numFmtId="194" fontId="5" fillId="0" borderId="37" xfId="33" applyFont="1" applyFill="1" applyBorder="1" applyAlignment="1">
      <alignment vertical="center"/>
    </xf>
    <xf numFmtId="194" fontId="5" fillId="0" borderId="37" xfId="33" applyFont="1" applyFill="1" applyBorder="1" applyAlignment="1">
      <alignment horizontal="center" vertical="center"/>
    </xf>
    <xf numFmtId="43" fontId="5" fillId="0" borderId="38" xfId="33" applyNumberFormat="1" applyFont="1" applyFill="1" applyBorder="1" applyAlignment="1">
      <alignment vertical="center"/>
    </xf>
    <xf numFmtId="0" fontId="5" fillId="0" borderId="38" xfId="50" applyFont="1" applyFill="1" applyBorder="1" applyAlignment="1">
      <alignment horizontal="center" vertical="center"/>
      <protection/>
    </xf>
    <xf numFmtId="43" fontId="5" fillId="0" borderId="39" xfId="33" applyNumberFormat="1" applyFont="1" applyFill="1" applyBorder="1" applyAlignment="1">
      <alignment vertical="center"/>
    </xf>
    <xf numFmtId="43" fontId="5" fillId="0" borderId="40" xfId="33" applyNumberFormat="1" applyFont="1" applyFill="1" applyBorder="1" applyAlignment="1">
      <alignment vertical="center"/>
    </xf>
    <xf numFmtId="43" fontId="5" fillId="0" borderId="41" xfId="33" applyNumberFormat="1" applyFont="1" applyFill="1" applyBorder="1" applyAlignment="1">
      <alignment vertical="center"/>
    </xf>
    <xf numFmtId="0" fontId="5" fillId="0" borderId="38" xfId="50" applyFont="1" applyFill="1" applyBorder="1" applyAlignment="1">
      <alignment horizontal="center" vertical="center" wrapText="1"/>
      <protection/>
    </xf>
    <xf numFmtId="0" fontId="5" fillId="0" borderId="42" xfId="50" applyFont="1" applyFill="1" applyBorder="1" applyAlignment="1">
      <alignment horizontal="center" vertical="center" wrapText="1"/>
      <protection/>
    </xf>
    <xf numFmtId="43" fontId="5" fillId="0" borderId="43" xfId="33" applyNumberFormat="1" applyFont="1" applyFill="1" applyBorder="1" applyAlignment="1">
      <alignment vertical="center"/>
    </xf>
    <xf numFmtId="43" fontId="5" fillId="0" borderId="42" xfId="33" applyNumberFormat="1" applyFont="1" applyFill="1" applyBorder="1" applyAlignment="1">
      <alignment vertical="center"/>
    </xf>
    <xf numFmtId="43" fontId="5" fillId="0" borderId="44" xfId="33" applyNumberFormat="1" applyFont="1" applyFill="1" applyBorder="1" applyAlignment="1">
      <alignment vertical="center"/>
    </xf>
    <xf numFmtId="43" fontId="5" fillId="0" borderId="39" xfId="33" applyNumberFormat="1" applyFont="1" applyFill="1" applyBorder="1" applyAlignment="1">
      <alignment horizontal="center" vertical="center"/>
    </xf>
    <xf numFmtId="43" fontId="5" fillId="0" borderId="45" xfId="33" applyNumberFormat="1" applyFont="1" applyFill="1" applyBorder="1" applyAlignment="1">
      <alignment vertical="center"/>
    </xf>
    <xf numFmtId="43" fontId="4" fillId="0" borderId="46" xfId="33" applyNumberFormat="1" applyFont="1" applyFill="1" applyBorder="1" applyAlignment="1">
      <alignment vertical="center"/>
    </xf>
    <xf numFmtId="43" fontId="4" fillId="0" borderId="17" xfId="33" applyNumberFormat="1" applyFont="1" applyFill="1" applyBorder="1" applyAlignment="1">
      <alignment vertical="center"/>
    </xf>
    <xf numFmtId="0" fontId="4" fillId="0" borderId="17" xfId="33" applyNumberFormat="1" applyFont="1" applyFill="1" applyBorder="1" applyAlignment="1">
      <alignment horizontal="center" vertical="center"/>
    </xf>
    <xf numFmtId="43" fontId="4" fillId="0" borderId="47" xfId="33" applyNumberFormat="1" applyFont="1" applyFill="1" applyBorder="1" applyAlignment="1">
      <alignment vertical="center"/>
    </xf>
    <xf numFmtId="43" fontId="4" fillId="0" borderId="48" xfId="33" applyNumberFormat="1" applyFont="1" applyFill="1" applyBorder="1" applyAlignment="1">
      <alignment vertical="center"/>
    </xf>
    <xf numFmtId="0" fontId="4" fillId="0" borderId="0" xfId="50" applyFont="1" applyFill="1" applyAlignment="1">
      <alignment vertical="center"/>
      <protection/>
    </xf>
    <xf numFmtId="0" fontId="4" fillId="0" borderId="0" xfId="50" applyFont="1" applyFill="1" applyBorder="1" applyAlignment="1">
      <alignment horizontal="center" vertical="center"/>
      <protection/>
    </xf>
    <xf numFmtId="43" fontId="4" fillId="0" borderId="0" xfId="33" applyNumberFormat="1" applyFont="1" applyFill="1" applyBorder="1" applyAlignment="1">
      <alignment vertical="center"/>
    </xf>
    <xf numFmtId="0" fontId="4" fillId="0" borderId="0" xfId="33" applyNumberFormat="1" applyFont="1" applyFill="1" applyBorder="1" applyAlignment="1">
      <alignment horizontal="center" vertical="center"/>
    </xf>
    <xf numFmtId="0" fontId="5" fillId="0" borderId="0" xfId="33" applyNumberFormat="1" applyFont="1" applyFill="1" applyBorder="1" applyAlignment="1">
      <alignment horizontal="center"/>
    </xf>
    <xf numFmtId="194" fontId="4" fillId="0" borderId="0" xfId="33" applyFont="1" applyFill="1" applyBorder="1" applyAlignment="1">
      <alignment horizontal="center" vertical="center"/>
    </xf>
    <xf numFmtId="194" fontId="4" fillId="0" borderId="0" xfId="33" applyFont="1" applyFill="1" applyBorder="1" applyAlignment="1">
      <alignment vertical="center"/>
    </xf>
    <xf numFmtId="0" fontId="5" fillId="0" borderId="0" xfId="33" applyNumberFormat="1" applyFont="1" applyFill="1" applyAlignment="1">
      <alignment horizontal="center"/>
    </xf>
    <xf numFmtId="0" fontId="4" fillId="0" borderId="49" xfId="50" applyFont="1" applyFill="1" applyBorder="1" applyAlignment="1">
      <alignment vertical="center"/>
      <protection/>
    </xf>
    <xf numFmtId="43" fontId="5" fillId="0" borderId="50" xfId="33" applyNumberFormat="1" applyFont="1" applyFill="1" applyBorder="1" applyAlignment="1">
      <alignment vertical="center"/>
    </xf>
    <xf numFmtId="43" fontId="5" fillId="0" borderId="51" xfId="33" applyNumberFormat="1" applyFont="1" applyFill="1" applyBorder="1" applyAlignment="1">
      <alignment vertical="center"/>
    </xf>
    <xf numFmtId="43" fontId="4" fillId="0" borderId="31" xfId="33" applyNumberFormat="1" applyFont="1" applyFill="1" applyBorder="1" applyAlignment="1">
      <alignment vertical="center"/>
    </xf>
    <xf numFmtId="194" fontId="4" fillId="0" borderId="52" xfId="33" applyFont="1" applyFill="1" applyBorder="1" applyAlignment="1">
      <alignment vertical="center"/>
    </xf>
    <xf numFmtId="0" fontId="5" fillId="0" borderId="38" xfId="0" applyFont="1" applyFill="1" applyBorder="1" applyAlignment="1">
      <alignment horizontal="center" vertical="center" wrapText="1"/>
    </xf>
    <xf numFmtId="194" fontId="5" fillId="0" borderId="40" xfId="33" applyFont="1" applyFill="1" applyBorder="1" applyAlignment="1">
      <alignment horizontal="right" vertical="center"/>
    </xf>
    <xf numFmtId="194" fontId="5" fillId="0" borderId="38" xfId="33" applyFont="1" applyFill="1" applyBorder="1" applyAlignment="1">
      <alignment horizontal="right" vertical="center"/>
    </xf>
    <xf numFmtId="43" fontId="5" fillId="0" borderId="35" xfId="33" applyNumberFormat="1" applyFont="1" applyFill="1" applyBorder="1" applyAlignment="1">
      <alignment vertical="center"/>
    </xf>
    <xf numFmtId="43" fontId="5" fillId="0" borderId="38" xfId="33" applyNumberFormat="1" applyFont="1" applyFill="1" applyBorder="1" applyAlignment="1">
      <alignment horizontal="center" vertical="center"/>
    </xf>
    <xf numFmtId="0" fontId="5" fillId="0" borderId="17" xfId="33" applyNumberFormat="1" applyFont="1" applyFill="1" applyBorder="1" applyAlignment="1">
      <alignment horizontal="center" vertical="center"/>
    </xf>
    <xf numFmtId="0" fontId="4" fillId="0" borderId="17" xfId="50" applyFont="1" applyFill="1" applyBorder="1" applyAlignment="1">
      <alignment horizontal="center" vertical="center"/>
      <protection/>
    </xf>
    <xf numFmtId="0" fontId="21" fillId="0" borderId="0" xfId="50" applyFont="1" applyFill="1">
      <alignment/>
      <protection/>
    </xf>
    <xf numFmtId="0" fontId="20" fillId="0" borderId="0" xfId="50" applyFont="1" applyFill="1" applyBorder="1" applyAlignment="1">
      <alignment vertical="center"/>
      <protection/>
    </xf>
    <xf numFmtId="43" fontId="4" fillId="0" borderId="53" xfId="33" applyNumberFormat="1" applyFont="1" applyFill="1" applyBorder="1" applyAlignment="1">
      <alignment horizontal="center" vertical="center" wrapText="1"/>
    </xf>
    <xf numFmtId="200" fontId="4" fillId="0" borderId="53" xfId="33" applyNumberFormat="1" applyFont="1" applyFill="1" applyBorder="1" applyAlignment="1">
      <alignment horizontal="center" vertical="center" wrapText="1"/>
    </xf>
    <xf numFmtId="194" fontId="4" fillId="0" borderId="27" xfId="33" applyFont="1" applyFill="1" applyBorder="1" applyAlignment="1">
      <alignment horizontal="center" vertical="center" wrapText="1"/>
    </xf>
    <xf numFmtId="0" fontId="19" fillId="0" borderId="31" xfId="50" applyFont="1" applyFill="1" applyBorder="1">
      <alignment/>
      <protection/>
    </xf>
    <xf numFmtId="43" fontId="18" fillId="0" borderId="50" xfId="33" applyNumberFormat="1" applyFont="1" applyFill="1" applyBorder="1" applyAlignment="1">
      <alignment/>
    </xf>
    <xf numFmtId="43" fontId="18" fillId="0" borderId="31" xfId="33" applyNumberFormat="1" applyFont="1" applyFill="1" applyBorder="1" applyAlignment="1">
      <alignment/>
    </xf>
    <xf numFmtId="43" fontId="19" fillId="0" borderId="32" xfId="33" applyNumberFormat="1" applyFont="1" applyFill="1" applyBorder="1" applyAlignment="1">
      <alignment/>
    </xf>
    <xf numFmtId="200" fontId="18" fillId="0" borderId="50" xfId="33" applyNumberFormat="1" applyFont="1" applyFill="1" applyBorder="1" applyAlignment="1">
      <alignment horizontal="center"/>
    </xf>
    <xf numFmtId="0" fontId="18" fillId="0" borderId="31" xfId="50" applyFont="1" applyFill="1" applyBorder="1" applyAlignment="1">
      <alignment horizontal="center"/>
      <protection/>
    </xf>
    <xf numFmtId="43" fontId="19" fillId="0" borderId="35" xfId="33" applyNumberFormat="1" applyFont="1" applyFill="1" applyBorder="1" applyAlignment="1">
      <alignment/>
    </xf>
    <xf numFmtId="43" fontId="18" fillId="0" borderId="54" xfId="33" applyNumberFormat="1" applyFont="1" applyFill="1" applyBorder="1" applyAlignment="1">
      <alignment/>
    </xf>
    <xf numFmtId="0" fontId="5" fillId="0" borderId="31" xfId="50" applyFont="1" applyFill="1" applyBorder="1" applyAlignment="1">
      <alignment horizontal="left"/>
      <protection/>
    </xf>
    <xf numFmtId="43" fontId="19" fillId="0" borderId="31" xfId="33" applyNumberFormat="1" applyFont="1" applyFill="1" applyBorder="1" applyAlignment="1">
      <alignment/>
    </xf>
    <xf numFmtId="43" fontId="18" fillId="0" borderId="35" xfId="33" applyNumberFormat="1" applyFont="1" applyFill="1" applyBorder="1" applyAlignment="1">
      <alignment/>
    </xf>
    <xf numFmtId="194" fontId="18" fillId="0" borderId="55" xfId="33" applyFont="1" applyFill="1" applyBorder="1" applyAlignment="1">
      <alignment horizontal="center"/>
    </xf>
    <xf numFmtId="194" fontId="18" fillId="0" borderId="56" xfId="33" applyFont="1" applyFill="1" applyBorder="1" applyAlignment="1">
      <alignment/>
    </xf>
    <xf numFmtId="194" fontId="18" fillId="0" borderId="56" xfId="33" applyFont="1" applyFill="1" applyBorder="1" applyAlignment="1">
      <alignment horizontal="center"/>
    </xf>
    <xf numFmtId="0" fontId="5" fillId="0" borderId="39" xfId="50" applyFont="1" applyFill="1" applyBorder="1" applyAlignment="1">
      <alignment horizontal="left"/>
      <protection/>
    </xf>
    <xf numFmtId="43" fontId="18" fillId="0" borderId="57" xfId="33" applyNumberFormat="1" applyFont="1" applyFill="1" applyBorder="1" applyAlignment="1">
      <alignment/>
    </xf>
    <xf numFmtId="43" fontId="18" fillId="0" borderId="39" xfId="33" applyNumberFormat="1" applyFont="1" applyFill="1" applyBorder="1" applyAlignment="1">
      <alignment/>
    </xf>
    <xf numFmtId="43" fontId="19" fillId="0" borderId="39" xfId="33" applyNumberFormat="1" applyFont="1" applyFill="1" applyBorder="1" applyAlignment="1">
      <alignment/>
    </xf>
    <xf numFmtId="200" fontId="18" fillId="0" borderId="58" xfId="33" applyNumberFormat="1" applyFont="1" applyFill="1" applyBorder="1" applyAlignment="1">
      <alignment horizontal="center"/>
    </xf>
    <xf numFmtId="0" fontId="18" fillId="0" borderId="42" xfId="50" applyFont="1" applyFill="1" applyBorder="1" applyAlignment="1">
      <alignment horizontal="center"/>
      <protection/>
    </xf>
    <xf numFmtId="43" fontId="19" fillId="0" borderId="59" xfId="33" applyNumberFormat="1" applyFont="1" applyFill="1" applyBorder="1" applyAlignment="1">
      <alignment/>
    </xf>
    <xf numFmtId="194" fontId="18" fillId="0" borderId="60" xfId="33" applyFont="1" applyFill="1" applyBorder="1" applyAlignment="1">
      <alignment horizontal="center"/>
    </xf>
    <xf numFmtId="194" fontId="19" fillId="0" borderId="61" xfId="33" applyFont="1" applyFill="1" applyBorder="1" applyAlignment="1">
      <alignment/>
    </xf>
    <xf numFmtId="194" fontId="18" fillId="0" borderId="61" xfId="33" applyFont="1" applyFill="1" applyBorder="1" applyAlignment="1">
      <alignment horizontal="center"/>
    </xf>
    <xf numFmtId="43" fontId="19" fillId="0" borderId="62" xfId="33" applyNumberFormat="1" applyFont="1" applyFill="1" applyBorder="1" applyAlignment="1">
      <alignment vertical="center"/>
    </xf>
    <xf numFmtId="200" fontId="18" fillId="0" borderId="17" xfId="33" applyNumberFormat="1" applyFont="1" applyFill="1" applyBorder="1" applyAlignment="1">
      <alignment horizontal="center"/>
    </xf>
    <xf numFmtId="0" fontId="19" fillId="0" borderId="17" xfId="50" applyFont="1" applyFill="1" applyBorder="1" applyAlignment="1">
      <alignment horizontal="center" vertical="center"/>
      <protection/>
    </xf>
    <xf numFmtId="43" fontId="19" fillId="0" borderId="48" xfId="33" applyNumberFormat="1" applyFont="1" applyFill="1" applyBorder="1" applyAlignment="1">
      <alignment vertical="center"/>
    </xf>
    <xf numFmtId="194" fontId="18" fillId="0" borderId="11" xfId="33" applyFont="1" applyFill="1" applyBorder="1" applyAlignment="1">
      <alignment horizontal="center"/>
    </xf>
    <xf numFmtId="194" fontId="19" fillId="0" borderId="48" xfId="33" applyFont="1" applyFill="1" applyBorder="1" applyAlignment="1">
      <alignment vertical="center"/>
    </xf>
    <xf numFmtId="194" fontId="19" fillId="0" borderId="48" xfId="33" applyFont="1" applyFill="1" applyBorder="1" applyAlignment="1">
      <alignment horizontal="center" vertical="center"/>
    </xf>
    <xf numFmtId="0" fontId="19" fillId="0" borderId="0" xfId="50" applyFont="1" applyFill="1">
      <alignment/>
      <protection/>
    </xf>
    <xf numFmtId="200" fontId="19" fillId="0" borderId="0" xfId="33" applyNumberFormat="1" applyFont="1" applyFill="1" applyAlignment="1">
      <alignment horizontal="center"/>
    </xf>
    <xf numFmtId="0" fontId="19" fillId="0" borderId="0" xfId="50" applyFont="1" applyFill="1" applyAlignment="1">
      <alignment horizontal="center"/>
      <protection/>
    </xf>
    <xf numFmtId="194" fontId="19" fillId="0" borderId="0" xfId="33" applyFont="1" applyFill="1" applyAlignment="1">
      <alignment horizontal="center"/>
    </xf>
    <xf numFmtId="194" fontId="18" fillId="0" borderId="63" xfId="33" applyFont="1" applyFill="1" applyBorder="1" applyAlignment="1">
      <alignment/>
    </xf>
    <xf numFmtId="194" fontId="18" fillId="0" borderId="63" xfId="33" applyFont="1" applyFill="1" applyBorder="1" applyAlignment="1">
      <alignment horizontal="center"/>
    </xf>
    <xf numFmtId="194" fontId="18" fillId="0" borderId="64" xfId="33" applyFont="1" applyFill="1" applyBorder="1" applyAlignment="1">
      <alignment horizontal="center"/>
    </xf>
    <xf numFmtId="43" fontId="18" fillId="0" borderId="65" xfId="33" applyNumberFormat="1" applyFont="1" applyFill="1" applyBorder="1" applyAlignment="1">
      <alignment/>
    </xf>
    <xf numFmtId="43" fontId="18" fillId="0" borderId="66" xfId="33" applyNumberFormat="1" applyFont="1" applyFill="1" applyBorder="1" applyAlignment="1">
      <alignment/>
    </xf>
    <xf numFmtId="43" fontId="18" fillId="0" borderId="67" xfId="33" applyNumberFormat="1" applyFont="1" applyFill="1" applyBorder="1" applyAlignment="1">
      <alignment/>
    </xf>
    <xf numFmtId="43" fontId="18" fillId="0" borderId="68" xfId="33" applyNumberFormat="1" applyFont="1" applyFill="1" applyBorder="1" applyAlignment="1">
      <alignment/>
    </xf>
    <xf numFmtId="4" fontId="15" fillId="0" borderId="69" xfId="33" applyNumberFormat="1" applyFont="1" applyBorder="1" applyAlignment="1">
      <alignment/>
    </xf>
    <xf numFmtId="212" fontId="15" fillId="0" borderId="69" xfId="33" applyNumberFormat="1" applyFont="1" applyBorder="1" applyAlignment="1">
      <alignment/>
    </xf>
    <xf numFmtId="194" fontId="5" fillId="0" borderId="0" xfId="33" applyNumberFormat="1" applyFont="1" applyAlignment="1">
      <alignment/>
    </xf>
    <xf numFmtId="4" fontId="9" fillId="0" borderId="10" xfId="0" applyNumberFormat="1" applyFont="1" applyFill="1" applyBorder="1" applyAlignment="1">
      <alignment vertical="center" wrapText="1"/>
    </xf>
    <xf numFmtId="194" fontId="18" fillId="0" borderId="0" xfId="33" applyFont="1" applyAlignment="1">
      <alignment/>
    </xf>
    <xf numFmtId="43" fontId="4" fillId="32" borderId="70" xfId="33" applyNumberFormat="1" applyFont="1" applyFill="1" applyBorder="1" applyAlignment="1">
      <alignment/>
    </xf>
    <xf numFmtId="43" fontId="4" fillId="32" borderId="48" xfId="33" applyNumberFormat="1" applyFont="1" applyFill="1" applyBorder="1" applyAlignment="1">
      <alignment/>
    </xf>
    <xf numFmtId="43" fontId="4" fillId="32" borderId="46" xfId="33" applyNumberFormat="1" applyFont="1" applyFill="1" applyBorder="1" applyAlignment="1">
      <alignment/>
    </xf>
    <xf numFmtId="43" fontId="4" fillId="32" borderId="17" xfId="33" applyNumberFormat="1" applyFont="1" applyFill="1" applyBorder="1" applyAlignment="1">
      <alignment/>
    </xf>
    <xf numFmtId="194" fontId="18" fillId="0" borderId="71" xfId="33" applyFont="1" applyFill="1" applyBorder="1" applyAlignment="1">
      <alignment/>
    </xf>
    <xf numFmtId="194" fontId="18" fillId="0" borderId="72" xfId="33" applyFont="1" applyFill="1" applyBorder="1" applyAlignment="1">
      <alignment/>
    </xf>
    <xf numFmtId="194" fontId="19" fillId="0" borderId="73" xfId="33" applyFont="1" applyFill="1" applyBorder="1" applyAlignment="1">
      <alignment/>
    </xf>
    <xf numFmtId="2" fontId="5" fillId="0" borderId="0" xfId="0" applyNumberFormat="1" applyFont="1" applyAlignment="1">
      <alignment/>
    </xf>
    <xf numFmtId="43" fontId="18" fillId="0" borderId="40" xfId="33" applyNumberFormat="1" applyFont="1" applyFill="1" applyBorder="1" applyAlignment="1">
      <alignment/>
    </xf>
    <xf numFmtId="43" fontId="18" fillId="0" borderId="38" xfId="33" applyNumberFormat="1" applyFont="1" applyFill="1" applyBorder="1" applyAlignment="1">
      <alignment/>
    </xf>
    <xf numFmtId="214" fontId="18" fillId="0" borderId="38" xfId="33" applyNumberFormat="1" applyFont="1" applyFill="1" applyBorder="1" applyAlignment="1">
      <alignment horizontal="center"/>
    </xf>
    <xf numFmtId="43" fontId="18" fillId="0" borderId="38" xfId="33" applyNumberFormat="1" applyFont="1" applyFill="1" applyBorder="1" applyAlignment="1">
      <alignment horizontal="center"/>
    </xf>
    <xf numFmtId="214" fontId="18" fillId="0" borderId="31" xfId="33" applyNumberFormat="1" applyFont="1" applyFill="1" applyBorder="1" applyAlignment="1">
      <alignment horizontal="center"/>
    </xf>
    <xf numFmtId="43" fontId="18" fillId="0" borderId="44" xfId="33" applyNumberFormat="1" applyFont="1" applyFill="1" applyBorder="1" applyAlignment="1">
      <alignment/>
    </xf>
    <xf numFmtId="200" fontId="18" fillId="0" borderId="39" xfId="33" applyNumberFormat="1" applyFont="1" applyFill="1" applyBorder="1" applyAlignment="1">
      <alignment horizontal="center"/>
    </xf>
    <xf numFmtId="0" fontId="18" fillId="0" borderId="39" xfId="50" applyFont="1" applyFill="1" applyBorder="1" applyAlignment="1">
      <alignment horizontal="center"/>
      <protection/>
    </xf>
    <xf numFmtId="43" fontId="19" fillId="0" borderId="74" xfId="33" applyNumberFormat="1" applyFont="1" applyFill="1" applyBorder="1" applyAlignment="1">
      <alignment/>
    </xf>
    <xf numFmtId="200" fontId="18" fillId="0" borderId="62" xfId="33" applyNumberFormat="1" applyFont="1" applyFill="1" applyBorder="1" applyAlignment="1">
      <alignment horizontal="center"/>
    </xf>
    <xf numFmtId="214" fontId="18" fillId="0" borderId="50" xfId="33" applyNumberFormat="1" applyFont="1" applyFill="1" applyBorder="1" applyAlignment="1">
      <alignment horizontal="center"/>
    </xf>
    <xf numFmtId="0" fontId="23" fillId="0" borderId="0" xfId="49" applyFont="1" applyFill="1">
      <alignment/>
      <protection/>
    </xf>
    <xf numFmtId="0" fontId="15" fillId="0" borderId="0" xfId="49" applyFont="1" applyFill="1">
      <alignment/>
      <protection/>
    </xf>
    <xf numFmtId="194" fontId="14" fillId="0" borderId="27" xfId="33" applyFont="1" applyFill="1" applyBorder="1" applyAlignment="1">
      <alignment horizontal="center" vertical="center" wrapText="1"/>
    </xf>
    <xf numFmtId="194" fontId="14" fillId="0" borderId="28" xfId="33" applyFont="1" applyFill="1" applyBorder="1" applyAlignment="1">
      <alignment horizontal="center" vertical="center" wrapText="1"/>
    </xf>
    <xf numFmtId="200" fontId="14" fillId="0" borderId="28" xfId="33" applyNumberFormat="1" applyFont="1" applyFill="1" applyBorder="1" applyAlignment="1">
      <alignment horizontal="center" vertical="center" wrapText="1"/>
    </xf>
    <xf numFmtId="194" fontId="14" fillId="0" borderId="30" xfId="33" applyFont="1" applyFill="1" applyBorder="1" applyAlignment="1">
      <alignment horizontal="center" vertical="center" wrapText="1"/>
    </xf>
    <xf numFmtId="43" fontId="14" fillId="0" borderId="53" xfId="33" applyNumberFormat="1" applyFont="1" applyFill="1" applyBorder="1" applyAlignment="1">
      <alignment horizontal="center" vertical="center" wrapText="1"/>
    </xf>
    <xf numFmtId="43" fontId="14" fillId="0" borderId="28" xfId="33" applyNumberFormat="1" applyFont="1" applyFill="1" applyBorder="1" applyAlignment="1">
      <alignment horizontal="center" vertical="center" wrapText="1"/>
    </xf>
    <xf numFmtId="200" fontId="14" fillId="0" borderId="53" xfId="33" applyNumberFormat="1" applyFont="1" applyFill="1" applyBorder="1" applyAlignment="1">
      <alignment horizontal="center" vertical="center" wrapText="1"/>
    </xf>
    <xf numFmtId="0" fontId="14" fillId="0" borderId="28" xfId="49" applyFont="1" applyFill="1" applyBorder="1" applyAlignment="1">
      <alignment horizontal="center" vertical="center" wrapText="1"/>
      <protection/>
    </xf>
    <xf numFmtId="43" fontId="14" fillId="0" borderId="30" xfId="33" applyNumberFormat="1" applyFont="1" applyFill="1" applyBorder="1" applyAlignment="1">
      <alignment horizontal="center" vertical="center" wrapText="1"/>
    </xf>
    <xf numFmtId="0" fontId="14" fillId="0" borderId="0" xfId="49" applyFont="1" applyFill="1" applyAlignment="1">
      <alignment horizontal="center" vertical="center" wrapText="1"/>
      <protection/>
    </xf>
    <xf numFmtId="0" fontId="18" fillId="0" borderId="0" xfId="49" applyFont="1" applyFill="1">
      <alignment/>
      <protection/>
    </xf>
    <xf numFmtId="0" fontId="5" fillId="0" borderId="0" xfId="49" applyFont="1" applyFill="1">
      <alignment/>
      <protection/>
    </xf>
    <xf numFmtId="0" fontId="25" fillId="0" borderId="75" xfId="49" applyFont="1" applyFill="1" applyBorder="1" applyAlignment="1">
      <alignment horizontal="center" vertical="center"/>
      <protection/>
    </xf>
    <xf numFmtId="43" fontId="25" fillId="0" borderId="46" xfId="33" applyNumberFormat="1" applyFont="1" applyFill="1" applyBorder="1" applyAlignment="1">
      <alignment vertical="center"/>
    </xf>
    <xf numFmtId="43" fontId="25" fillId="0" borderId="17" xfId="33" applyNumberFormat="1" applyFont="1" applyFill="1" applyBorder="1" applyAlignment="1">
      <alignment vertical="center"/>
    </xf>
    <xf numFmtId="194" fontId="4" fillId="0" borderId="76" xfId="33" applyFont="1" applyFill="1" applyBorder="1" applyAlignment="1">
      <alignment horizontal="center" vertical="center"/>
    </xf>
    <xf numFmtId="194" fontId="4" fillId="0" borderId="77" xfId="33" applyFont="1" applyFill="1" applyBorder="1" applyAlignment="1">
      <alignment vertical="center"/>
    </xf>
    <xf numFmtId="43" fontId="25" fillId="0" borderId="62" xfId="33" applyNumberFormat="1" applyFont="1" applyFill="1" applyBorder="1" applyAlignment="1">
      <alignment vertical="center"/>
    </xf>
    <xf numFmtId="0" fontId="25" fillId="0" borderId="76" xfId="49" applyFont="1" applyFill="1" applyBorder="1" applyAlignment="1">
      <alignment horizontal="center" vertical="center"/>
      <protection/>
    </xf>
    <xf numFmtId="43" fontId="25" fillId="0" borderId="77" xfId="33" applyNumberFormat="1" applyFont="1" applyFill="1" applyBorder="1" applyAlignment="1">
      <alignment vertical="center"/>
    </xf>
    <xf numFmtId="194" fontId="25" fillId="0" borderId="76" xfId="33" applyFont="1" applyFill="1" applyBorder="1" applyAlignment="1">
      <alignment vertical="center"/>
    </xf>
    <xf numFmtId="194" fontId="25" fillId="0" borderId="77" xfId="33" applyFont="1" applyFill="1" applyBorder="1" applyAlignment="1">
      <alignment vertical="center"/>
    </xf>
    <xf numFmtId="0" fontId="4" fillId="0" borderId="0" xfId="49" applyFont="1" applyFill="1" applyBorder="1" applyAlignment="1">
      <alignment vertical="center"/>
      <protection/>
    </xf>
    <xf numFmtId="0" fontId="4" fillId="0" borderId="0" xfId="49" applyFont="1" applyFill="1" applyAlignment="1">
      <alignment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200" fontId="5" fillId="0" borderId="0" xfId="33" applyNumberFormat="1" applyFont="1" applyFill="1" applyBorder="1" applyAlignment="1">
      <alignment horizontal="center"/>
    </xf>
    <xf numFmtId="43" fontId="27" fillId="0" borderId="0" xfId="33" applyNumberFormat="1" applyFont="1" applyFill="1" applyAlignment="1">
      <alignment/>
    </xf>
    <xf numFmtId="0" fontId="28" fillId="0" borderId="0" xfId="49" applyFont="1" applyFill="1">
      <alignment/>
      <protection/>
    </xf>
    <xf numFmtId="194" fontId="28" fillId="0" borderId="0" xfId="33" applyFont="1" applyFill="1" applyAlignment="1">
      <alignment/>
    </xf>
    <xf numFmtId="194" fontId="27" fillId="0" borderId="0" xfId="33" applyFont="1" applyFill="1" applyAlignment="1">
      <alignment/>
    </xf>
    <xf numFmtId="200" fontId="28" fillId="0" borderId="0" xfId="33" applyNumberFormat="1" applyFont="1" applyFill="1" applyAlignment="1">
      <alignment horizontal="center"/>
    </xf>
    <xf numFmtId="194" fontId="28" fillId="0" borderId="0" xfId="33" applyFont="1" applyFill="1" applyAlignment="1">
      <alignment horizontal="center"/>
    </xf>
    <xf numFmtId="43" fontId="28" fillId="0" borderId="0" xfId="33" applyNumberFormat="1" applyFont="1" applyFill="1" applyAlignment="1">
      <alignment/>
    </xf>
    <xf numFmtId="0" fontId="28" fillId="0" borderId="0" xfId="49" applyFont="1" applyFill="1" applyAlignment="1">
      <alignment horizontal="center"/>
      <protection/>
    </xf>
    <xf numFmtId="0" fontId="28" fillId="0" borderId="0" xfId="49" applyFont="1" applyFill="1" applyAlignment="1">
      <alignment horizontal="right"/>
      <protection/>
    </xf>
    <xf numFmtId="0" fontId="28" fillId="0" borderId="0" xfId="49" applyFont="1" applyFill="1" applyAlignment="1">
      <alignment horizontal="left"/>
      <protection/>
    </xf>
    <xf numFmtId="194" fontId="28" fillId="0" borderId="0" xfId="33" applyFont="1" applyFill="1" applyAlignment="1">
      <alignment horizontal="right"/>
    </xf>
    <xf numFmtId="0" fontId="5" fillId="0" borderId="0" xfId="49" applyFont="1" applyFill="1" applyAlignment="1">
      <alignment horizontal="center"/>
      <protection/>
    </xf>
    <xf numFmtId="194" fontId="18" fillId="0" borderId="0" xfId="33" applyFont="1" applyFill="1" applyAlignment="1">
      <alignment/>
    </xf>
    <xf numFmtId="0" fontId="18" fillId="0" borderId="0" xfId="49" applyFont="1" applyFill="1" applyAlignment="1">
      <alignment horizontal="center"/>
      <protection/>
    </xf>
    <xf numFmtId="43" fontId="30" fillId="0" borderId="0" xfId="33" applyNumberFormat="1" applyFont="1" applyFill="1" applyAlignment="1">
      <alignment/>
    </xf>
    <xf numFmtId="0" fontId="30" fillId="0" borderId="0" xfId="50" applyFont="1" applyFill="1">
      <alignment/>
      <protection/>
    </xf>
    <xf numFmtId="201" fontId="30" fillId="0" borderId="0" xfId="44" applyNumberFormat="1" applyFont="1" applyFill="1" applyAlignment="1">
      <alignment/>
    </xf>
    <xf numFmtId="200" fontId="30" fillId="0" borderId="0" xfId="33" applyNumberFormat="1" applyFont="1" applyFill="1" applyAlignment="1">
      <alignment horizontal="center"/>
    </xf>
    <xf numFmtId="0" fontId="30" fillId="0" borderId="0" xfId="50" applyFont="1" applyFill="1" applyAlignment="1">
      <alignment horizontal="center"/>
      <protection/>
    </xf>
    <xf numFmtId="43" fontId="31" fillId="0" borderId="0" xfId="33" applyNumberFormat="1" applyFont="1" applyFill="1" applyAlignment="1">
      <alignment/>
    </xf>
    <xf numFmtId="0" fontId="31" fillId="0" borderId="0" xfId="50" applyFont="1" applyFill="1">
      <alignment/>
      <protection/>
    </xf>
    <xf numFmtId="201" fontId="31" fillId="0" borderId="0" xfId="44" applyNumberFormat="1" applyFont="1" applyFill="1" applyAlignment="1">
      <alignment/>
    </xf>
    <xf numFmtId="200" fontId="31" fillId="0" borderId="0" xfId="33" applyNumberFormat="1" applyFont="1" applyFill="1" applyAlignment="1">
      <alignment horizontal="center"/>
    </xf>
    <xf numFmtId="0" fontId="31" fillId="0" borderId="0" xfId="50" applyFont="1" applyFill="1" applyAlignment="1">
      <alignment horizontal="center"/>
      <protection/>
    </xf>
    <xf numFmtId="0" fontId="31" fillId="0" borderId="0" xfId="50" applyFont="1" applyFill="1" applyAlignment="1">
      <alignment horizontal="right"/>
      <protection/>
    </xf>
    <xf numFmtId="0" fontId="21" fillId="0" borderId="0" xfId="49" applyFont="1" applyFill="1">
      <alignment/>
      <protection/>
    </xf>
    <xf numFmtId="0" fontId="4" fillId="0" borderId="25" xfId="49" applyFont="1" applyFill="1" applyBorder="1" applyAlignment="1">
      <alignment horizontal="left" vertical="center"/>
      <protection/>
    </xf>
    <xf numFmtId="0" fontId="6" fillId="0" borderId="25" xfId="49" applyFont="1" applyFill="1" applyBorder="1" applyAlignment="1">
      <alignment horizontal="left" vertical="center"/>
      <protection/>
    </xf>
    <xf numFmtId="0" fontId="6" fillId="0" borderId="0" xfId="49" applyFont="1" applyFill="1" applyAlignment="1">
      <alignment horizontal="center" vertical="center"/>
      <protection/>
    </xf>
    <xf numFmtId="43" fontId="19" fillId="0" borderId="27" xfId="33" applyNumberFormat="1" applyFont="1" applyFill="1" applyBorder="1" applyAlignment="1">
      <alignment horizontal="center" vertical="center" wrapText="1"/>
    </xf>
    <xf numFmtId="43" fontId="19" fillId="0" borderId="28" xfId="33" applyNumberFormat="1" applyFont="1" applyFill="1" applyBorder="1" applyAlignment="1">
      <alignment horizontal="center" vertical="center" wrapText="1"/>
    </xf>
    <xf numFmtId="200" fontId="19" fillId="0" borderId="28" xfId="33" applyNumberFormat="1" applyFont="1" applyFill="1" applyBorder="1" applyAlignment="1">
      <alignment horizontal="center" vertical="center" wrapText="1"/>
    </xf>
    <xf numFmtId="0" fontId="19" fillId="0" borderId="28" xfId="49" applyFont="1" applyFill="1" applyBorder="1" applyAlignment="1">
      <alignment horizontal="center" vertical="center" wrapText="1"/>
      <protection/>
    </xf>
    <xf numFmtId="43" fontId="19" fillId="0" borderId="30" xfId="33" applyNumberFormat="1" applyFont="1" applyFill="1" applyBorder="1" applyAlignment="1">
      <alignment horizontal="center" vertical="center" wrapText="1"/>
    </xf>
    <xf numFmtId="194" fontId="19" fillId="0" borderId="28" xfId="33" applyFont="1" applyFill="1" applyBorder="1" applyAlignment="1">
      <alignment horizontal="center" vertical="center" wrapText="1"/>
    </xf>
    <xf numFmtId="194" fontId="19" fillId="0" borderId="30" xfId="33" applyFont="1" applyFill="1" applyBorder="1" applyAlignment="1">
      <alignment horizontal="center" vertical="center" wrapText="1"/>
    </xf>
    <xf numFmtId="0" fontId="19" fillId="0" borderId="0" xfId="49" applyFont="1" applyFill="1" applyAlignment="1">
      <alignment horizontal="center" vertical="center" wrapText="1"/>
      <protection/>
    </xf>
    <xf numFmtId="0" fontId="19" fillId="0" borderId="78" xfId="49" applyFont="1" applyFill="1" applyBorder="1">
      <alignment/>
      <protection/>
    </xf>
    <xf numFmtId="0" fontId="18" fillId="0" borderId="31" xfId="49" applyFont="1" applyFill="1" applyBorder="1" applyAlignment="1">
      <alignment horizontal="center"/>
      <protection/>
    </xf>
    <xf numFmtId="194" fontId="18" fillId="0" borderId="31" xfId="33" applyFont="1" applyFill="1" applyBorder="1" applyAlignment="1">
      <alignment horizontal="center"/>
    </xf>
    <xf numFmtId="0" fontId="19" fillId="0" borderId="78" xfId="49" applyFont="1" applyFill="1" applyBorder="1" applyAlignment="1">
      <alignment horizontal="left"/>
      <protection/>
    </xf>
    <xf numFmtId="194" fontId="18" fillId="0" borderId="31" xfId="33" applyFont="1" applyFill="1" applyBorder="1" applyAlignment="1">
      <alignment/>
    </xf>
    <xf numFmtId="194" fontId="18" fillId="0" borderId="35" xfId="33" applyFont="1" applyFill="1" applyBorder="1" applyAlignment="1">
      <alignment/>
    </xf>
    <xf numFmtId="194" fontId="19" fillId="0" borderId="31" xfId="33" applyFont="1" applyFill="1" applyBorder="1" applyAlignment="1">
      <alignment/>
    </xf>
    <xf numFmtId="194" fontId="19" fillId="0" borderId="35" xfId="33" applyFont="1" applyFill="1" applyBorder="1" applyAlignment="1">
      <alignment/>
    </xf>
    <xf numFmtId="0" fontId="18" fillId="0" borderId="79" xfId="49" applyFont="1" applyFill="1" applyBorder="1" applyAlignment="1">
      <alignment horizontal="left"/>
      <protection/>
    </xf>
    <xf numFmtId="43" fontId="18" fillId="0" borderId="80" xfId="33" applyNumberFormat="1" applyFont="1" applyFill="1" applyBorder="1" applyAlignment="1">
      <alignment/>
    </xf>
    <xf numFmtId="43" fontId="18" fillId="0" borderId="24" xfId="33" applyNumberFormat="1" applyFont="1" applyFill="1" applyBorder="1" applyAlignment="1">
      <alignment/>
    </xf>
    <xf numFmtId="0" fontId="18" fillId="0" borderId="24" xfId="49" applyFont="1" applyFill="1" applyBorder="1" applyAlignment="1">
      <alignment horizontal="center"/>
      <protection/>
    </xf>
    <xf numFmtId="43" fontId="19" fillId="0" borderId="81" xfId="33" applyNumberFormat="1" applyFont="1" applyFill="1" applyBorder="1" applyAlignment="1">
      <alignment/>
    </xf>
    <xf numFmtId="43" fontId="19" fillId="0" borderId="24" xfId="33" applyNumberFormat="1" applyFont="1" applyFill="1" applyBorder="1" applyAlignment="1">
      <alignment/>
    </xf>
    <xf numFmtId="194" fontId="19" fillId="0" borderId="24" xfId="33" applyFont="1" applyFill="1" applyBorder="1" applyAlignment="1">
      <alignment/>
    </xf>
    <xf numFmtId="194" fontId="18" fillId="0" borderId="24" xfId="33" applyFont="1" applyFill="1" applyBorder="1" applyAlignment="1">
      <alignment horizontal="center"/>
    </xf>
    <xf numFmtId="194" fontId="19" fillId="0" borderId="81" xfId="33" applyFont="1" applyFill="1" applyBorder="1" applyAlignment="1">
      <alignment/>
    </xf>
    <xf numFmtId="0" fontId="19" fillId="0" borderId="82" xfId="49" applyFont="1" applyFill="1" applyBorder="1" applyAlignment="1">
      <alignment horizontal="center" vertical="center"/>
      <protection/>
    </xf>
    <xf numFmtId="43" fontId="19" fillId="0" borderId="83" xfId="33" applyNumberFormat="1" applyFont="1" applyFill="1" applyBorder="1" applyAlignment="1">
      <alignment vertical="center"/>
    </xf>
    <xf numFmtId="43" fontId="19" fillId="0" borderId="76" xfId="33" applyNumberFormat="1" applyFont="1" applyFill="1" applyBorder="1" applyAlignment="1">
      <alignment vertical="center"/>
    </xf>
    <xf numFmtId="0" fontId="19" fillId="0" borderId="76" xfId="49" applyFont="1" applyFill="1" applyBorder="1" applyAlignment="1">
      <alignment horizontal="center" vertical="center"/>
      <protection/>
    </xf>
    <xf numFmtId="43" fontId="19" fillId="0" borderId="77" xfId="33" applyNumberFormat="1" applyFont="1" applyFill="1" applyBorder="1" applyAlignment="1">
      <alignment vertical="center"/>
    </xf>
    <xf numFmtId="194" fontId="19" fillId="0" borderId="76" xfId="33" applyFont="1" applyFill="1" applyBorder="1" applyAlignment="1">
      <alignment vertical="center"/>
    </xf>
    <xf numFmtId="194" fontId="19" fillId="0" borderId="76" xfId="33" applyFont="1" applyFill="1" applyBorder="1" applyAlignment="1">
      <alignment horizontal="center" vertical="center"/>
    </xf>
    <xf numFmtId="194" fontId="19" fillId="0" borderId="77" xfId="33" applyFont="1" applyFill="1" applyBorder="1" applyAlignment="1">
      <alignment vertical="center"/>
    </xf>
    <xf numFmtId="0" fontId="19" fillId="0" borderId="0" xfId="49" applyFont="1" applyFill="1" applyAlignment="1">
      <alignment vertical="center"/>
      <protection/>
    </xf>
    <xf numFmtId="0" fontId="19" fillId="0" borderId="0" xfId="49" applyFont="1" applyFill="1" applyBorder="1" applyAlignment="1">
      <alignment horizontal="center" vertical="center"/>
      <protection/>
    </xf>
    <xf numFmtId="43" fontId="19" fillId="0" borderId="0" xfId="33" applyNumberFormat="1" applyFont="1" applyFill="1" applyBorder="1" applyAlignment="1">
      <alignment vertical="center"/>
    </xf>
    <xf numFmtId="200" fontId="18" fillId="0" borderId="0" xfId="33" applyNumberFormat="1" applyFont="1" applyFill="1" applyBorder="1" applyAlignment="1">
      <alignment horizontal="center"/>
    </xf>
    <xf numFmtId="194" fontId="19" fillId="0" borderId="0" xfId="33" applyFont="1" applyFill="1" applyBorder="1" applyAlignment="1">
      <alignment vertical="center"/>
    </xf>
    <xf numFmtId="194" fontId="19" fillId="0" borderId="0" xfId="33" applyFont="1" applyFill="1" applyBorder="1" applyAlignment="1">
      <alignment horizontal="center" vertical="center"/>
    </xf>
    <xf numFmtId="0" fontId="5" fillId="0" borderId="0" xfId="49" applyFont="1" applyFill="1" applyAlignment="1">
      <alignment horizontal="right"/>
      <protection/>
    </xf>
    <xf numFmtId="0" fontId="19" fillId="0" borderId="26" xfId="49" applyFont="1" applyFill="1" applyBorder="1" applyAlignment="1">
      <alignment horizontal="center" vertical="center" wrapText="1"/>
      <protection/>
    </xf>
    <xf numFmtId="43" fontId="19" fillId="0" borderId="34" xfId="33" applyNumberFormat="1" applyFont="1" applyFill="1" applyBorder="1" applyAlignment="1">
      <alignment horizontal="center" vertical="center" wrapText="1"/>
    </xf>
    <xf numFmtId="43" fontId="19" fillId="0" borderId="16" xfId="33" applyNumberFormat="1" applyFont="1" applyFill="1" applyBorder="1" applyAlignment="1">
      <alignment horizontal="center" vertical="center" wrapText="1"/>
    </xf>
    <xf numFmtId="43" fontId="19" fillId="0" borderId="84" xfId="33" applyNumberFormat="1" applyFont="1" applyFill="1" applyBorder="1" applyAlignment="1">
      <alignment horizontal="center" vertical="center" wrapText="1"/>
    </xf>
    <xf numFmtId="200" fontId="19" fillId="0" borderId="16" xfId="33" applyNumberFormat="1" applyFont="1" applyFill="1" applyBorder="1" applyAlignment="1">
      <alignment horizontal="center" vertical="center" wrapText="1"/>
    </xf>
    <xf numFmtId="0" fontId="19" fillId="0" borderId="16" xfId="49" applyFont="1" applyFill="1" applyBorder="1" applyAlignment="1">
      <alignment horizontal="center" vertical="center" wrapText="1"/>
      <protection/>
    </xf>
    <xf numFmtId="43" fontId="19" fillId="0" borderId="85" xfId="33" applyNumberFormat="1" applyFont="1" applyFill="1" applyBorder="1" applyAlignment="1">
      <alignment horizontal="center" vertical="center" wrapText="1"/>
    </xf>
    <xf numFmtId="194" fontId="19" fillId="0" borderId="84" xfId="33" applyFont="1" applyFill="1" applyBorder="1" applyAlignment="1">
      <alignment horizontal="center" vertical="center" wrapText="1"/>
    </xf>
    <xf numFmtId="194" fontId="19" fillId="0" borderId="16" xfId="33" applyFont="1" applyFill="1" applyBorder="1" applyAlignment="1">
      <alignment horizontal="center" vertical="center" wrapText="1"/>
    </xf>
    <xf numFmtId="194" fontId="19" fillId="0" borderId="36" xfId="33" applyFont="1" applyFill="1" applyBorder="1" applyAlignment="1">
      <alignment horizontal="center" vertical="center" wrapText="1"/>
    </xf>
    <xf numFmtId="43" fontId="19" fillId="0" borderId="38" xfId="33" applyNumberFormat="1" applyFont="1" applyFill="1" applyBorder="1" applyAlignment="1">
      <alignment/>
    </xf>
    <xf numFmtId="0" fontId="18" fillId="0" borderId="38" xfId="49" applyFont="1" applyFill="1" applyBorder="1" applyAlignment="1">
      <alignment horizontal="center"/>
      <protection/>
    </xf>
    <xf numFmtId="43" fontId="19" fillId="0" borderId="37" xfId="33" applyNumberFormat="1" applyFont="1" applyFill="1" applyBorder="1" applyAlignment="1">
      <alignment/>
    </xf>
    <xf numFmtId="194" fontId="19" fillId="0" borderId="38" xfId="33" applyFont="1" applyFill="1" applyBorder="1" applyAlignment="1">
      <alignment/>
    </xf>
    <xf numFmtId="194" fontId="18" fillId="0" borderId="38" xfId="33" applyFont="1" applyFill="1" applyBorder="1" applyAlignment="1">
      <alignment horizontal="center"/>
    </xf>
    <xf numFmtId="194" fontId="19" fillId="0" borderId="37" xfId="33" applyFont="1" applyFill="1" applyBorder="1" applyAlignment="1">
      <alignment/>
    </xf>
    <xf numFmtId="214" fontId="18" fillId="0" borderId="24" xfId="33" applyNumberFormat="1" applyFont="1" applyFill="1" applyBorder="1" applyAlignment="1">
      <alignment horizontal="center"/>
    </xf>
    <xf numFmtId="194" fontId="4" fillId="0" borderId="17" xfId="33" applyFont="1" applyBorder="1" applyAlignment="1">
      <alignment/>
    </xf>
    <xf numFmtId="49" fontId="4" fillId="0" borderId="17" xfId="0" applyNumberFormat="1" applyFont="1" applyBorder="1" applyAlignment="1">
      <alignment/>
    </xf>
    <xf numFmtId="0" fontId="4" fillId="0" borderId="17" xfId="0" applyFont="1" applyBorder="1" applyAlignment="1">
      <alignment/>
    </xf>
    <xf numFmtId="194" fontId="4" fillId="0" borderId="17" xfId="0" applyNumberFormat="1" applyFont="1" applyBorder="1" applyAlignment="1">
      <alignment/>
    </xf>
    <xf numFmtId="4" fontId="9" fillId="0" borderId="17" xfId="0" applyNumberFormat="1" applyFont="1" applyFill="1" applyBorder="1" applyAlignment="1">
      <alignment horizontal="right"/>
    </xf>
    <xf numFmtId="4" fontId="14" fillId="0" borderId="17" xfId="33" applyNumberFormat="1" applyFont="1" applyBorder="1" applyAlignment="1">
      <alignment/>
    </xf>
    <xf numFmtId="0" fontId="14" fillId="0" borderId="17" xfId="0" applyFont="1" applyFill="1" applyBorder="1" applyAlignment="1">
      <alignment horizontal="center"/>
    </xf>
    <xf numFmtId="4" fontId="5" fillId="0" borderId="10" xfId="33" applyNumberFormat="1" applyFont="1" applyFill="1" applyBorder="1" applyAlignment="1">
      <alignment wrapText="1"/>
    </xf>
    <xf numFmtId="4" fontId="15" fillId="0" borderId="13" xfId="33" applyNumberFormat="1" applyFont="1" applyFill="1" applyBorder="1" applyAlignment="1">
      <alignment/>
    </xf>
    <xf numFmtId="4" fontId="5" fillId="0" borderId="86" xfId="33" applyNumberFormat="1" applyFont="1" applyFill="1" applyBorder="1" applyAlignment="1">
      <alignment wrapText="1"/>
    </xf>
    <xf numFmtId="4" fontId="5" fillId="0" borderId="10" xfId="33" applyNumberFormat="1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194" fontId="4" fillId="0" borderId="10" xfId="33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20" fillId="0" borderId="49" xfId="49" applyFont="1" applyFill="1" applyBorder="1" applyAlignment="1">
      <alignment vertical="center"/>
      <protection/>
    </xf>
    <xf numFmtId="194" fontId="21" fillId="0" borderId="54" xfId="33" applyFont="1" applyFill="1" applyBorder="1" applyAlignment="1">
      <alignment vertical="center"/>
    </xf>
    <xf numFmtId="194" fontId="21" fillId="0" borderId="31" xfId="33" applyFont="1" applyFill="1" applyBorder="1" applyAlignment="1">
      <alignment vertical="center"/>
    </xf>
    <xf numFmtId="194" fontId="20" fillId="0" borderId="32" xfId="33" applyFont="1" applyFill="1" applyBorder="1" applyAlignment="1">
      <alignment vertical="center"/>
    </xf>
    <xf numFmtId="200" fontId="21" fillId="0" borderId="31" xfId="33" applyNumberFormat="1" applyFont="1" applyFill="1" applyBorder="1" applyAlignment="1">
      <alignment horizontal="center" vertical="center"/>
    </xf>
    <xf numFmtId="194" fontId="21" fillId="0" borderId="31" xfId="33" applyFont="1" applyFill="1" applyBorder="1" applyAlignment="1">
      <alignment horizontal="center" vertical="center"/>
    </xf>
    <xf numFmtId="194" fontId="20" fillId="0" borderId="35" xfId="33" applyFont="1" applyFill="1" applyBorder="1" applyAlignment="1">
      <alignment vertical="center"/>
    </xf>
    <xf numFmtId="43" fontId="21" fillId="0" borderId="21" xfId="33" applyNumberFormat="1" applyFont="1" applyFill="1" applyBorder="1" applyAlignment="1">
      <alignment vertical="center"/>
    </xf>
    <xf numFmtId="43" fontId="21" fillId="0" borderId="16" xfId="33" applyNumberFormat="1" applyFont="1" applyFill="1" applyBorder="1" applyAlignment="1">
      <alignment vertical="center"/>
    </xf>
    <xf numFmtId="43" fontId="20" fillId="0" borderId="32" xfId="33" applyNumberFormat="1" applyFont="1" applyFill="1" applyBorder="1" applyAlignment="1">
      <alignment vertical="center"/>
    </xf>
    <xf numFmtId="200" fontId="21" fillId="0" borderId="50" xfId="33" applyNumberFormat="1" applyFont="1" applyFill="1" applyBorder="1" applyAlignment="1">
      <alignment horizontal="center" vertical="center"/>
    </xf>
    <xf numFmtId="0" fontId="21" fillId="0" borderId="31" xfId="49" applyFont="1" applyFill="1" applyBorder="1" applyAlignment="1">
      <alignment horizontal="center" vertical="center"/>
      <protection/>
    </xf>
    <xf numFmtId="43" fontId="20" fillId="0" borderId="35" xfId="33" applyNumberFormat="1" applyFont="1" applyFill="1" applyBorder="1" applyAlignment="1">
      <alignment vertical="center"/>
    </xf>
    <xf numFmtId="0" fontId="18" fillId="0" borderId="0" xfId="49" applyFont="1" applyFill="1" applyAlignment="1">
      <alignment vertical="center"/>
      <protection/>
    </xf>
    <xf numFmtId="0" fontId="26" fillId="32" borderId="87" xfId="49" applyFont="1" applyFill="1" applyBorder="1" applyAlignment="1">
      <alignment horizontal="left" vertical="center"/>
      <protection/>
    </xf>
    <xf numFmtId="43" fontId="24" fillId="0" borderId="54" xfId="33" applyNumberFormat="1" applyFont="1" applyFill="1" applyBorder="1" applyAlignment="1">
      <alignment vertical="center"/>
    </xf>
    <xf numFmtId="43" fontId="24" fillId="0" borderId="31" xfId="33" applyNumberFormat="1" applyFont="1" applyFill="1" applyBorder="1" applyAlignment="1">
      <alignment vertical="center"/>
    </xf>
    <xf numFmtId="43" fontId="25" fillId="0" borderId="31" xfId="33" applyNumberFormat="1" applyFont="1" applyFill="1" applyBorder="1" applyAlignment="1">
      <alignment vertical="center"/>
    </xf>
    <xf numFmtId="214" fontId="5" fillId="0" borderId="31" xfId="33" applyNumberFormat="1" applyFont="1" applyFill="1" applyBorder="1" applyAlignment="1">
      <alignment horizontal="center" vertical="center"/>
    </xf>
    <xf numFmtId="0" fontId="5" fillId="0" borderId="31" xfId="49" applyFont="1" applyFill="1" applyBorder="1" applyAlignment="1">
      <alignment horizontal="center" vertical="center"/>
      <protection/>
    </xf>
    <xf numFmtId="43" fontId="25" fillId="0" borderId="35" xfId="33" applyNumberFormat="1" applyFont="1" applyFill="1" applyBorder="1" applyAlignment="1">
      <alignment vertical="center"/>
    </xf>
    <xf numFmtId="4" fontId="26" fillId="0" borderId="51" xfId="0" applyNumberFormat="1" applyFont="1" applyFill="1" applyBorder="1" applyAlignment="1">
      <alignment horizontal="right" vertical="center"/>
    </xf>
    <xf numFmtId="1" fontId="26" fillId="0" borderId="51" xfId="0" applyNumberFormat="1" applyFont="1" applyFill="1" applyBorder="1" applyAlignment="1">
      <alignment horizontal="center" vertical="center"/>
    </xf>
    <xf numFmtId="4" fontId="29" fillId="0" borderId="37" xfId="0" applyNumberFormat="1" applyFont="1" applyFill="1" applyBorder="1" applyAlignment="1">
      <alignment horizontal="right" vertical="center"/>
    </xf>
    <xf numFmtId="194" fontId="24" fillId="0" borderId="50" xfId="33" applyFont="1" applyFill="1" applyBorder="1" applyAlignment="1">
      <alignment vertical="center"/>
    </xf>
    <xf numFmtId="194" fontId="24" fillId="0" borderId="31" xfId="33" applyFont="1" applyFill="1" applyBorder="1" applyAlignment="1">
      <alignment horizontal="center" vertical="center"/>
    </xf>
    <xf numFmtId="194" fontId="24" fillId="0" borderId="35" xfId="33" applyFont="1" applyFill="1" applyBorder="1" applyAlignment="1">
      <alignment vertical="center"/>
    </xf>
    <xf numFmtId="0" fontId="5" fillId="0" borderId="0" xfId="49" applyFont="1" applyFill="1" applyAlignment="1">
      <alignment vertical="center"/>
      <protection/>
    </xf>
    <xf numFmtId="0" fontId="24" fillId="32" borderId="87" xfId="49" applyFont="1" applyFill="1" applyBorder="1" applyAlignment="1">
      <alignment horizontal="left" vertical="center"/>
      <protection/>
    </xf>
    <xf numFmtId="194" fontId="24" fillId="0" borderId="40" xfId="33" applyFont="1" applyFill="1" applyBorder="1" applyAlignment="1">
      <alignment vertical="center"/>
    </xf>
    <xf numFmtId="194" fontId="24" fillId="0" borderId="38" xfId="33" applyFont="1" applyFill="1" applyBorder="1" applyAlignment="1">
      <alignment vertical="center"/>
    </xf>
    <xf numFmtId="194" fontId="25" fillId="0" borderId="38" xfId="33" applyFont="1" applyFill="1" applyBorder="1" applyAlignment="1">
      <alignment vertical="center"/>
    </xf>
    <xf numFmtId="194" fontId="5" fillId="0" borderId="31" xfId="33" applyFont="1" applyFill="1" applyBorder="1" applyAlignment="1">
      <alignment horizontal="center" vertical="center"/>
    </xf>
    <xf numFmtId="194" fontId="25" fillId="0" borderId="35" xfId="33" applyFont="1" applyFill="1" applyBorder="1" applyAlignment="1">
      <alignment vertical="center"/>
    </xf>
    <xf numFmtId="43" fontId="24" fillId="0" borderId="51" xfId="33" applyNumberFormat="1" applyFont="1" applyFill="1" applyBorder="1" applyAlignment="1">
      <alignment vertical="center"/>
    </xf>
    <xf numFmtId="43" fontId="24" fillId="0" borderId="38" xfId="33" applyNumberFormat="1" applyFont="1" applyFill="1" applyBorder="1" applyAlignment="1">
      <alignment vertical="center"/>
    </xf>
    <xf numFmtId="1" fontId="5" fillId="0" borderId="50" xfId="33" applyNumberFormat="1" applyFont="1" applyFill="1" applyBorder="1" applyAlignment="1">
      <alignment horizontal="center" vertical="center"/>
    </xf>
    <xf numFmtId="194" fontId="24" fillId="0" borderId="37" xfId="33" applyFont="1" applyFill="1" applyBorder="1" applyAlignment="1">
      <alignment vertical="center"/>
    </xf>
    <xf numFmtId="0" fontId="24" fillId="32" borderId="88" xfId="49" applyFont="1" applyFill="1" applyBorder="1" applyAlignment="1">
      <alignment horizontal="left" vertical="center"/>
      <protection/>
    </xf>
    <xf numFmtId="194" fontId="24" fillId="0" borderId="44" xfId="33" applyFont="1" applyFill="1" applyBorder="1" applyAlignment="1">
      <alignment vertical="center"/>
    </xf>
    <xf numFmtId="194" fontId="24" fillId="0" borderId="24" xfId="33" applyFont="1" applyFill="1" applyBorder="1" applyAlignment="1">
      <alignment vertical="center"/>
    </xf>
    <xf numFmtId="194" fontId="25" fillId="0" borderId="39" xfId="33" applyFont="1" applyFill="1" applyBorder="1" applyAlignment="1">
      <alignment vertical="center"/>
    </xf>
    <xf numFmtId="200" fontId="24" fillId="0" borderId="39" xfId="33" applyNumberFormat="1" applyFont="1" applyFill="1" applyBorder="1" applyAlignment="1">
      <alignment horizontal="center" vertical="center"/>
    </xf>
    <xf numFmtId="194" fontId="24" fillId="0" borderId="24" xfId="33" applyFont="1" applyFill="1" applyBorder="1" applyAlignment="1">
      <alignment horizontal="center" vertical="center"/>
    </xf>
    <xf numFmtId="194" fontId="25" fillId="0" borderId="81" xfId="33" applyFont="1" applyFill="1" applyBorder="1" applyAlignment="1">
      <alignment vertical="center"/>
    </xf>
    <xf numFmtId="43" fontId="24" fillId="0" borderId="89" xfId="33" applyNumberFormat="1" applyFont="1" applyFill="1" applyBorder="1" applyAlignment="1">
      <alignment vertical="center"/>
    </xf>
    <xf numFmtId="43" fontId="24" fillId="0" borderId="24" xfId="33" applyNumberFormat="1" applyFont="1" applyFill="1" applyBorder="1" applyAlignment="1">
      <alignment vertical="center"/>
    </xf>
    <xf numFmtId="43" fontId="25" fillId="0" borderId="24" xfId="33" applyNumberFormat="1" applyFont="1" applyFill="1" applyBorder="1" applyAlignment="1">
      <alignment vertical="center"/>
    </xf>
    <xf numFmtId="214" fontId="24" fillId="0" borderId="89" xfId="33" applyNumberFormat="1" applyFont="1" applyFill="1" applyBorder="1" applyAlignment="1">
      <alignment horizontal="center" vertical="center"/>
    </xf>
    <xf numFmtId="0" fontId="24" fillId="0" borderId="24" xfId="49" applyFont="1" applyFill="1" applyBorder="1" applyAlignment="1">
      <alignment horizontal="center" vertical="center"/>
      <protection/>
    </xf>
    <xf numFmtId="43" fontId="25" fillId="0" borderId="81" xfId="33" applyNumberFormat="1" applyFont="1" applyFill="1" applyBorder="1" applyAlignment="1">
      <alignment vertical="center"/>
    </xf>
    <xf numFmtId="194" fontId="24" fillId="0" borderId="89" xfId="33" applyFont="1" applyFill="1" applyBorder="1" applyAlignment="1">
      <alignment vertical="center"/>
    </xf>
    <xf numFmtId="194" fontId="24" fillId="0" borderId="81" xfId="33" applyFont="1" applyFill="1" applyBorder="1" applyAlignment="1">
      <alignment vertical="center"/>
    </xf>
    <xf numFmtId="0" fontId="5" fillId="0" borderId="0" xfId="49" applyFont="1" applyFill="1" applyBorder="1" applyAlignment="1">
      <alignment vertical="center"/>
      <protection/>
    </xf>
    <xf numFmtId="200" fontId="5" fillId="0" borderId="17" xfId="33" applyNumberFormat="1" applyFont="1" applyFill="1" applyBorder="1" applyAlignment="1">
      <alignment horizontal="center" vertical="center"/>
    </xf>
    <xf numFmtId="200" fontId="24" fillId="0" borderId="17" xfId="33" applyNumberFormat="1" applyFont="1" applyFill="1" applyBorder="1" applyAlignment="1">
      <alignment horizontal="center" vertical="center"/>
    </xf>
    <xf numFmtId="194" fontId="6" fillId="0" borderId="0" xfId="33" applyFont="1" applyFill="1" applyBorder="1" applyAlignment="1">
      <alignment vertical="center"/>
    </xf>
    <xf numFmtId="0" fontId="9" fillId="0" borderId="0" xfId="0" applyFont="1" applyAlignment="1">
      <alignment horizontal="right"/>
    </xf>
    <xf numFmtId="3" fontId="5" fillId="0" borderId="38" xfId="33" applyNumberFormat="1" applyFont="1" applyFill="1" applyBorder="1" applyAlignment="1">
      <alignment horizontal="center" vertical="center"/>
    </xf>
    <xf numFmtId="3" fontId="5" fillId="0" borderId="42" xfId="33" applyNumberFormat="1" applyFont="1" applyFill="1" applyBorder="1" applyAlignment="1">
      <alignment horizontal="center" vertical="center"/>
    </xf>
    <xf numFmtId="214" fontId="19" fillId="0" borderId="76" xfId="33" applyNumberFormat="1" applyFont="1" applyFill="1" applyBorder="1" applyAlignment="1">
      <alignment horizontal="center"/>
    </xf>
    <xf numFmtId="214" fontId="19" fillId="0" borderId="31" xfId="33" applyNumberFormat="1" applyFont="1" applyFill="1" applyBorder="1" applyAlignment="1">
      <alignment horizontal="center"/>
    </xf>
    <xf numFmtId="0" fontId="19" fillId="0" borderId="31" xfId="49" applyFont="1" applyFill="1" applyBorder="1" applyAlignment="1">
      <alignment horizontal="center"/>
      <protection/>
    </xf>
    <xf numFmtId="0" fontId="33" fillId="0" borderId="0" xfId="0" applyFont="1" applyFill="1" applyAlignment="1">
      <alignment horizontal="left"/>
    </xf>
    <xf numFmtId="39" fontId="33" fillId="0" borderId="0" xfId="0" applyNumberFormat="1" applyFont="1" applyFill="1" applyBorder="1" applyAlignment="1">
      <alignment horizontal="left" vertical="center"/>
    </xf>
    <xf numFmtId="0" fontId="34" fillId="0" borderId="0" xfId="0" applyFont="1" applyFill="1" applyBorder="1" applyAlignment="1">
      <alignment vertical="center"/>
    </xf>
    <xf numFmtId="202" fontId="5" fillId="0" borderId="0" xfId="0" applyNumberFormat="1" applyFont="1" applyAlignment="1">
      <alignment/>
    </xf>
    <xf numFmtId="202" fontId="5" fillId="0" borderId="0" xfId="0" applyNumberFormat="1" applyFont="1" applyFill="1" applyAlignment="1">
      <alignment/>
    </xf>
    <xf numFmtId="202" fontId="4" fillId="0" borderId="0" xfId="0" applyNumberFormat="1" applyFont="1" applyAlignment="1">
      <alignment/>
    </xf>
    <xf numFmtId="39" fontId="4" fillId="0" borderId="0" xfId="0" applyNumberFormat="1" applyFont="1" applyAlignment="1">
      <alignment horizontal="right"/>
    </xf>
    <xf numFmtId="0" fontId="7" fillId="0" borderId="0" xfId="0" applyFont="1" applyBorder="1" applyAlignment="1">
      <alignment/>
    </xf>
    <xf numFmtId="0" fontId="35" fillId="0" borderId="90" xfId="0" applyFont="1" applyFill="1" applyBorder="1" applyAlignment="1">
      <alignment horizontal="center"/>
    </xf>
    <xf numFmtId="202" fontId="24" fillId="0" borderId="91" xfId="0" applyNumberFormat="1" applyFont="1" applyFill="1" applyBorder="1" applyAlignment="1">
      <alignment/>
    </xf>
    <xf numFmtId="202" fontId="24" fillId="0" borderId="10" xfId="0" applyNumberFormat="1" applyFont="1" applyFill="1" applyBorder="1" applyAlignment="1">
      <alignment/>
    </xf>
    <xf numFmtId="202" fontId="24" fillId="0" borderId="70" xfId="0" applyNumberFormat="1" applyFont="1" applyFill="1" applyBorder="1" applyAlignment="1">
      <alignment/>
    </xf>
    <xf numFmtId="202" fontId="25" fillId="0" borderId="10" xfId="0" applyNumberFormat="1" applyFont="1" applyFill="1" applyBorder="1" applyAlignment="1">
      <alignment/>
    </xf>
    <xf numFmtId="39" fontId="24" fillId="0" borderId="91" xfId="0" applyNumberFormat="1" applyFont="1" applyFill="1" applyBorder="1" applyAlignment="1">
      <alignment/>
    </xf>
    <xf numFmtId="39" fontId="24" fillId="0" borderId="10" xfId="0" applyNumberFormat="1" applyFont="1" applyFill="1" applyBorder="1" applyAlignment="1">
      <alignment/>
    </xf>
    <xf numFmtId="39" fontId="24" fillId="0" borderId="70" xfId="0" applyNumberFormat="1" applyFont="1" applyFill="1" applyBorder="1" applyAlignment="1">
      <alignment/>
    </xf>
    <xf numFmtId="0" fontId="24" fillId="0" borderId="90" xfId="0" applyFont="1" applyFill="1" applyBorder="1" applyAlignment="1">
      <alignment horizontal="left" vertical="center" wrapText="1"/>
    </xf>
    <xf numFmtId="194" fontId="24" fillId="0" borderId="91" xfId="33" applyFont="1" applyFill="1" applyBorder="1" applyAlignment="1">
      <alignment horizontal="right" vertical="center"/>
    </xf>
    <xf numFmtId="194" fontId="24" fillId="0" borderId="10" xfId="33" applyFont="1" applyFill="1" applyBorder="1" applyAlignment="1">
      <alignment horizontal="right" vertical="center"/>
    </xf>
    <xf numFmtId="194" fontId="25" fillId="0" borderId="10" xfId="33" applyFont="1" applyFill="1" applyBorder="1" applyAlignment="1">
      <alignment horizontal="right" vertical="center"/>
    </xf>
    <xf numFmtId="194" fontId="25" fillId="0" borderId="70" xfId="33" applyFont="1" applyFill="1" applyBorder="1" applyAlignment="1">
      <alignment vertical="center"/>
    </xf>
    <xf numFmtId="194" fontId="25" fillId="0" borderId="70" xfId="33" applyFont="1" applyFill="1" applyBorder="1" applyAlignment="1">
      <alignment horizontal="right" vertical="center"/>
    </xf>
    <xf numFmtId="194" fontId="24" fillId="0" borderId="91" xfId="33" applyFont="1" applyFill="1" applyBorder="1" applyAlignment="1">
      <alignment vertical="center"/>
    </xf>
    <xf numFmtId="194" fontId="24" fillId="0" borderId="10" xfId="33" applyFont="1" applyFill="1" applyBorder="1" applyAlignment="1">
      <alignment vertical="center"/>
    </xf>
    <xf numFmtId="194" fontId="24" fillId="0" borderId="70" xfId="33" applyFont="1" applyFill="1" applyBorder="1" applyAlignment="1">
      <alignment vertical="center"/>
    </xf>
    <xf numFmtId="194" fontId="24" fillId="0" borderId="0" xfId="33" applyFont="1" applyFill="1" applyAlignment="1">
      <alignment vertical="center"/>
    </xf>
    <xf numFmtId="0" fontId="24" fillId="0" borderId="0" xfId="0" applyFont="1" applyFill="1" applyAlignment="1">
      <alignment vertical="center"/>
    </xf>
    <xf numFmtId="194" fontId="24" fillId="0" borderId="10" xfId="33" applyFont="1" applyFill="1" applyBorder="1" applyAlignment="1">
      <alignment horizontal="right" vertical="center" wrapText="1"/>
    </xf>
    <xf numFmtId="194" fontId="24" fillId="0" borderId="10" xfId="33" applyFont="1" applyFill="1" applyBorder="1" applyAlignment="1">
      <alignment vertical="center" wrapText="1"/>
    </xf>
    <xf numFmtId="194" fontId="24" fillId="0" borderId="0" xfId="33" applyFont="1" applyFill="1" applyAlignment="1">
      <alignment horizontal="left" vertical="center" wrapText="1"/>
    </xf>
    <xf numFmtId="0" fontId="24" fillId="0" borderId="0" xfId="0" applyFont="1" applyFill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194" fontId="19" fillId="0" borderId="0" xfId="33" applyFont="1" applyBorder="1" applyAlignment="1">
      <alignment horizontal="right"/>
    </xf>
    <xf numFmtId="194" fontId="19" fillId="0" borderId="0" xfId="33" applyFont="1" applyFill="1" applyBorder="1" applyAlignment="1">
      <alignment horizontal="right"/>
    </xf>
    <xf numFmtId="194" fontId="19" fillId="0" borderId="0" xfId="33" applyFont="1" applyFill="1" applyBorder="1" applyAlignment="1">
      <alignment/>
    </xf>
    <xf numFmtId="194" fontId="19" fillId="32" borderId="0" xfId="33" applyFont="1" applyFill="1" applyBorder="1" applyAlignment="1">
      <alignment horizontal="right"/>
    </xf>
    <xf numFmtId="0" fontId="36" fillId="0" borderId="0" xfId="0" applyFont="1" applyAlignment="1">
      <alignment/>
    </xf>
    <xf numFmtId="202" fontId="30" fillId="0" borderId="0" xfId="33" applyNumberFormat="1" applyFont="1" applyBorder="1" applyAlignment="1">
      <alignment/>
    </xf>
    <xf numFmtId="202" fontId="30" fillId="0" borderId="0" xfId="33" applyNumberFormat="1" applyFont="1" applyFill="1" applyBorder="1" applyAlignment="1">
      <alignment/>
    </xf>
    <xf numFmtId="39" fontId="30" fillId="0" borderId="0" xfId="33" applyNumberFormat="1" applyFont="1" applyBorder="1" applyAlignment="1">
      <alignment/>
    </xf>
    <xf numFmtId="39" fontId="30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39" fontId="4" fillId="0" borderId="0" xfId="0" applyNumberFormat="1" applyFont="1" applyFill="1" applyBorder="1" applyAlignment="1">
      <alignment horizontal="left" vertical="center"/>
    </xf>
    <xf numFmtId="39" fontId="37" fillId="0" borderId="0" xfId="33" applyNumberFormat="1" applyFont="1" applyFill="1" applyAlignment="1">
      <alignment/>
    </xf>
    <xf numFmtId="39" fontId="38" fillId="0" borderId="0" xfId="0" applyNumberFormat="1" applyFont="1" applyAlignment="1">
      <alignment/>
    </xf>
    <xf numFmtId="0" fontId="38" fillId="0" borderId="0" xfId="0" applyFont="1" applyAlignment="1">
      <alignment/>
    </xf>
    <xf numFmtId="43" fontId="39" fillId="0" borderId="0" xfId="33" applyNumberFormat="1" applyFont="1" applyFill="1" applyAlignment="1">
      <alignment/>
    </xf>
    <xf numFmtId="202" fontId="5" fillId="0" borderId="0" xfId="33" applyNumberFormat="1" applyFont="1" applyFill="1" applyAlignment="1">
      <alignment/>
    </xf>
    <xf numFmtId="0" fontId="35" fillId="0" borderId="90" xfId="0" applyFont="1" applyFill="1" applyBorder="1" applyAlignment="1">
      <alignment horizontal="center" vertical="center"/>
    </xf>
    <xf numFmtId="0" fontId="25" fillId="0" borderId="92" xfId="0" applyFont="1" applyBorder="1" applyAlignment="1">
      <alignment horizontal="left" vertical="center"/>
    </xf>
    <xf numFmtId="194" fontId="25" fillId="0" borderId="46" xfId="33" applyFont="1" applyBorder="1" applyAlignment="1">
      <alignment horizontal="right" vertical="center"/>
    </xf>
    <xf numFmtId="194" fontId="25" fillId="0" borderId="17" xfId="33" applyFont="1" applyBorder="1" applyAlignment="1">
      <alignment horizontal="right" vertical="center"/>
    </xf>
    <xf numFmtId="194" fontId="25" fillId="0" borderId="17" xfId="33" applyFont="1" applyFill="1" applyBorder="1" applyAlignment="1">
      <alignment horizontal="right" vertical="center"/>
    </xf>
    <xf numFmtId="194" fontId="25" fillId="0" borderId="48" xfId="33" applyFont="1" applyFill="1" applyBorder="1" applyAlignment="1">
      <alignment vertical="center"/>
    </xf>
    <xf numFmtId="194" fontId="25" fillId="32" borderId="48" xfId="33" applyFont="1" applyFill="1" applyBorder="1" applyAlignment="1">
      <alignment horizontal="right" vertical="center"/>
    </xf>
    <xf numFmtId="194" fontId="25" fillId="0" borderId="46" xfId="33" applyFont="1" applyFill="1" applyBorder="1" applyAlignment="1">
      <alignment vertical="center"/>
    </xf>
    <xf numFmtId="194" fontId="25" fillId="0" borderId="17" xfId="33" applyFont="1" applyFill="1" applyBorder="1" applyAlignment="1">
      <alignment vertical="center"/>
    </xf>
    <xf numFmtId="202" fontId="4" fillId="0" borderId="0" xfId="33" applyNumberFormat="1" applyFont="1" applyBorder="1" applyAlignment="1">
      <alignment/>
    </xf>
    <xf numFmtId="0" fontId="40" fillId="0" borderId="0" xfId="0" applyFont="1" applyAlignment="1">
      <alignment/>
    </xf>
    <xf numFmtId="0" fontId="19" fillId="0" borderId="0" xfId="0" applyFont="1" applyFill="1" applyAlignment="1">
      <alignment/>
    </xf>
    <xf numFmtId="0" fontId="4" fillId="0" borderId="0" xfId="0" applyFont="1" applyFill="1" applyBorder="1" applyAlignment="1">
      <alignment vertical="center"/>
    </xf>
    <xf numFmtId="194" fontId="41" fillId="0" borderId="0" xfId="33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194" fontId="7" fillId="0" borderId="0" xfId="33" applyFont="1" applyBorder="1" applyAlignment="1">
      <alignment/>
    </xf>
    <xf numFmtId="194" fontId="19" fillId="0" borderId="91" xfId="33" applyFont="1" applyBorder="1" applyAlignment="1">
      <alignment horizontal="center" vertical="center" wrapText="1"/>
    </xf>
    <xf numFmtId="194" fontId="19" fillId="0" borderId="10" xfId="33" applyFont="1" applyBorder="1" applyAlignment="1">
      <alignment horizontal="center" vertical="center" wrapText="1"/>
    </xf>
    <xf numFmtId="194" fontId="19" fillId="0" borderId="70" xfId="33" applyFont="1" applyBorder="1" applyAlignment="1">
      <alignment horizontal="center" vertical="center" wrapText="1"/>
    </xf>
    <xf numFmtId="194" fontId="19" fillId="0" borderId="91" xfId="33" applyFont="1" applyBorder="1" applyAlignment="1">
      <alignment horizontal="center" vertical="top" wrapText="1"/>
    </xf>
    <xf numFmtId="194" fontId="19" fillId="0" borderId="10" xfId="33" applyFont="1" applyBorder="1" applyAlignment="1">
      <alignment horizontal="center" vertical="top" wrapText="1"/>
    </xf>
    <xf numFmtId="194" fontId="19" fillId="0" borderId="70" xfId="33" applyFont="1" applyBorder="1" applyAlignment="1">
      <alignment horizontal="center" vertical="top" wrapText="1"/>
    </xf>
    <xf numFmtId="0" fontId="40" fillId="0" borderId="0" xfId="0" applyFont="1" applyAlignment="1">
      <alignment vertical="center"/>
    </xf>
    <xf numFmtId="0" fontId="18" fillId="0" borderId="90" xfId="0" applyFont="1" applyBorder="1" applyAlignment="1">
      <alignment horizontal="left" vertical="center"/>
    </xf>
    <xf numFmtId="194" fontId="18" fillId="0" borderId="91" xfId="33" applyFont="1" applyBorder="1" applyAlignment="1">
      <alignment vertical="center"/>
    </xf>
    <xf numFmtId="194" fontId="18" fillId="0" borderId="10" xfId="33" applyFont="1" applyBorder="1" applyAlignment="1">
      <alignment vertical="center"/>
    </xf>
    <xf numFmtId="194" fontId="18" fillId="0" borderId="70" xfId="33" applyFont="1" applyBorder="1" applyAlignment="1">
      <alignment vertical="center"/>
    </xf>
    <xf numFmtId="0" fontId="40" fillId="0" borderId="0" xfId="0" applyFont="1" applyAlignment="1">
      <alignment vertical="center" wrapText="1"/>
    </xf>
    <xf numFmtId="0" fontId="18" fillId="0" borderId="90" xfId="0" applyFont="1" applyBorder="1" applyAlignment="1">
      <alignment horizontal="left" vertical="center" wrapText="1"/>
    </xf>
    <xf numFmtId="194" fontId="18" fillId="0" borderId="10" xfId="33" applyFont="1" applyBorder="1" applyAlignment="1">
      <alignment vertical="center" wrapText="1"/>
    </xf>
    <xf numFmtId="194" fontId="18" fillId="0" borderId="91" xfId="33" applyFont="1" applyBorder="1" applyAlignment="1">
      <alignment vertical="center" wrapText="1"/>
    </xf>
    <xf numFmtId="0" fontId="36" fillId="0" borderId="52" xfId="0" applyFont="1" applyBorder="1" applyAlignment="1">
      <alignment vertical="center"/>
    </xf>
    <xf numFmtId="0" fontId="19" fillId="0" borderId="11" xfId="0" applyFont="1" applyBorder="1" applyAlignment="1">
      <alignment horizontal="center" vertical="center"/>
    </xf>
    <xf numFmtId="194" fontId="19" fillId="0" borderId="46" xfId="33" applyFont="1" applyBorder="1" applyAlignment="1">
      <alignment vertical="center"/>
    </xf>
    <xf numFmtId="194" fontId="19" fillId="0" borderId="17" xfId="33" applyFont="1" applyBorder="1" applyAlignment="1">
      <alignment vertical="center"/>
    </xf>
    <xf numFmtId="194" fontId="19" fillId="0" borderId="48" xfId="33" applyFont="1" applyBorder="1" applyAlignment="1">
      <alignment vertical="center"/>
    </xf>
    <xf numFmtId="194" fontId="18" fillId="0" borderId="17" xfId="33" applyFont="1" applyBorder="1" applyAlignment="1">
      <alignment vertical="center"/>
    </xf>
    <xf numFmtId="0" fontId="36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194" fontId="19" fillId="0" borderId="0" xfId="33" applyFont="1" applyBorder="1" applyAlignment="1">
      <alignment vertical="center"/>
    </xf>
    <xf numFmtId="194" fontId="18" fillId="0" borderId="0" xfId="33" applyFont="1" applyBorder="1" applyAlignment="1">
      <alignment vertical="center"/>
    </xf>
    <xf numFmtId="194" fontId="40" fillId="0" borderId="0" xfId="33" applyFont="1" applyAlignment="1">
      <alignment/>
    </xf>
    <xf numFmtId="194" fontId="24" fillId="0" borderId="10" xfId="33" applyFont="1" applyFill="1" applyBorder="1" applyAlignment="1">
      <alignment horizontal="center" vertical="center" wrapText="1"/>
    </xf>
    <xf numFmtId="43" fontId="18" fillId="0" borderId="10" xfId="33" applyNumberFormat="1" applyFont="1" applyBorder="1" applyAlignment="1">
      <alignment vertical="center"/>
    </xf>
    <xf numFmtId="194" fontId="18" fillId="0" borderId="20" xfId="33" applyFont="1" applyBorder="1" applyAlignment="1">
      <alignment vertical="center"/>
    </xf>
    <xf numFmtId="0" fontId="18" fillId="0" borderId="93" xfId="0" applyFont="1" applyBorder="1" applyAlignment="1">
      <alignment horizontal="left" vertical="center"/>
    </xf>
    <xf numFmtId="194" fontId="18" fillId="0" borderId="62" xfId="33" applyFont="1" applyBorder="1" applyAlignment="1">
      <alignment vertical="center"/>
    </xf>
    <xf numFmtId="194" fontId="7" fillId="0" borderId="0" xfId="33" applyFont="1" applyAlignment="1">
      <alignment/>
    </xf>
    <xf numFmtId="43" fontId="5" fillId="0" borderId="0" xfId="33" applyNumberFormat="1" applyFont="1" applyFill="1" applyAlignment="1">
      <alignment/>
    </xf>
    <xf numFmtId="43" fontId="43" fillId="0" borderId="0" xfId="33" applyNumberFormat="1" applyFont="1" applyFill="1" applyAlignment="1">
      <alignment/>
    </xf>
    <xf numFmtId="43" fontId="20" fillId="0" borderId="0" xfId="33" applyNumberFormat="1" applyFont="1" applyFill="1" applyAlignment="1">
      <alignment/>
    </xf>
    <xf numFmtId="43" fontId="21" fillId="0" borderId="0" xfId="33" applyNumberFormat="1" applyFont="1" applyFill="1" applyAlignment="1">
      <alignment/>
    </xf>
    <xf numFmtId="202" fontId="11" fillId="0" borderId="0" xfId="33" applyNumberFormat="1" applyFont="1" applyBorder="1" applyAlignment="1">
      <alignment/>
    </xf>
    <xf numFmtId="43" fontId="15" fillId="0" borderId="0" xfId="49" applyNumberFormat="1" applyFont="1" applyFill="1" applyAlignment="1">
      <alignment horizontal="center"/>
      <protection/>
    </xf>
    <xf numFmtId="0" fontId="21" fillId="0" borderId="0" xfId="49" applyFont="1" applyFill="1" applyAlignment="1">
      <alignment vertical="top" wrapText="1"/>
      <protection/>
    </xf>
    <xf numFmtId="0" fontId="43" fillId="0" borderId="0" xfId="49" applyFont="1" applyFill="1" applyAlignment="1">
      <alignment horizontal="right"/>
      <protection/>
    </xf>
    <xf numFmtId="0" fontId="43" fillId="0" borderId="0" xfId="49" applyFont="1" applyFill="1">
      <alignment/>
      <protection/>
    </xf>
    <xf numFmtId="0" fontId="44" fillId="0" borderId="0" xfId="0" applyFont="1" applyAlignment="1">
      <alignment horizontal="left"/>
    </xf>
    <xf numFmtId="0" fontId="44" fillId="0" borderId="0" xfId="0" applyFont="1" applyAlignment="1">
      <alignment/>
    </xf>
    <xf numFmtId="39" fontId="5" fillId="0" borderId="0" xfId="0" applyNumberFormat="1" applyFont="1" applyAlignment="1">
      <alignment/>
    </xf>
    <xf numFmtId="0" fontId="24" fillId="0" borderId="0" xfId="0" applyFont="1" applyFill="1" applyAlignment="1">
      <alignment/>
    </xf>
    <xf numFmtId="194" fontId="24" fillId="0" borderId="0" xfId="33" applyFont="1" applyFill="1" applyAlignment="1">
      <alignment/>
    </xf>
    <xf numFmtId="194" fontId="24" fillId="0" borderId="91" xfId="33" applyFont="1" applyFill="1" applyBorder="1" applyAlignment="1">
      <alignment horizontal="right" vertical="center" wrapText="1"/>
    </xf>
    <xf numFmtId="194" fontId="25" fillId="0" borderId="0" xfId="33" applyFont="1" applyAlignment="1">
      <alignment/>
    </xf>
    <xf numFmtId="0" fontId="25" fillId="0" borderId="0" xfId="0" applyFont="1" applyAlignment="1">
      <alignment/>
    </xf>
    <xf numFmtId="194" fontId="19" fillId="0" borderId="0" xfId="33" applyFont="1" applyAlignment="1">
      <alignment/>
    </xf>
    <xf numFmtId="0" fontId="19" fillId="0" borderId="0" xfId="0" applyFont="1" applyAlignment="1">
      <alignment/>
    </xf>
    <xf numFmtId="0" fontId="31" fillId="0" borderId="0" xfId="0" applyFont="1" applyAlignment="1">
      <alignment/>
    </xf>
    <xf numFmtId="43" fontId="31" fillId="0" borderId="0" xfId="0" applyNumberFormat="1" applyFont="1" applyAlignment="1">
      <alignment/>
    </xf>
    <xf numFmtId="0" fontId="39" fillId="0" borderId="0" xfId="0" applyFont="1" applyAlignment="1">
      <alignment/>
    </xf>
    <xf numFmtId="0" fontId="21" fillId="0" borderId="0" xfId="49" applyFont="1" applyFill="1" applyAlignment="1">
      <alignment vertical="top"/>
      <protection/>
    </xf>
    <xf numFmtId="0" fontId="21" fillId="0" borderId="0" xfId="49" applyFont="1" applyFill="1" applyAlignment="1">
      <alignment horizontal="center" vertical="top"/>
      <protection/>
    </xf>
    <xf numFmtId="0" fontId="45" fillId="0" borderId="0" xfId="39" applyFont="1" applyFill="1" applyBorder="1" applyAlignment="1">
      <alignment horizontal="left"/>
      <protection/>
    </xf>
    <xf numFmtId="43" fontId="19" fillId="0" borderId="17" xfId="33" applyNumberFormat="1" applyFont="1" applyFill="1" applyBorder="1" applyAlignment="1">
      <alignment vertical="center"/>
    </xf>
    <xf numFmtId="0" fontId="8" fillId="0" borderId="0" xfId="0" applyFont="1" applyAlignment="1">
      <alignment/>
    </xf>
    <xf numFmtId="43" fontId="46" fillId="0" borderId="0" xfId="33" applyNumberFormat="1" applyFont="1" applyFill="1" applyAlignment="1">
      <alignment/>
    </xf>
    <xf numFmtId="201" fontId="46" fillId="0" borderId="0" xfId="44" applyNumberFormat="1" applyFont="1" applyFill="1" applyAlignment="1">
      <alignment/>
    </xf>
    <xf numFmtId="0" fontId="31" fillId="0" borderId="0" xfId="50" applyFont="1" applyFill="1" applyAlignment="1">
      <alignment horizontal="center" vertical="top"/>
      <protection/>
    </xf>
    <xf numFmtId="0" fontId="5" fillId="0" borderId="87" xfId="0" applyFont="1" applyBorder="1" applyAlignment="1">
      <alignment horizontal="left" vertical="center"/>
    </xf>
    <xf numFmtId="0" fontId="5" fillId="0" borderId="87" xfId="0" applyFont="1" applyBorder="1" applyAlignment="1">
      <alignment vertical="center"/>
    </xf>
    <xf numFmtId="0" fontId="5" fillId="0" borderId="94" xfId="0" applyFont="1" applyBorder="1" applyAlignment="1">
      <alignment horizontal="left" vertical="center"/>
    </xf>
    <xf numFmtId="0" fontId="4" fillId="0" borderId="75" xfId="50" applyFont="1" applyFill="1" applyBorder="1" applyAlignment="1">
      <alignment horizontal="center" vertical="center"/>
      <protection/>
    </xf>
    <xf numFmtId="43" fontId="5" fillId="0" borderId="0" xfId="50" applyNumberFormat="1" applyFont="1" applyFill="1" applyAlignment="1">
      <alignment vertical="center"/>
      <protection/>
    </xf>
    <xf numFmtId="43" fontId="4" fillId="0" borderId="25" xfId="50" applyNumberFormat="1" applyFont="1" applyFill="1" applyBorder="1" applyAlignment="1">
      <alignment vertical="center"/>
      <protection/>
    </xf>
    <xf numFmtId="3" fontId="5" fillId="0" borderId="31" xfId="33" applyNumberFormat="1" applyFont="1" applyFill="1" applyBorder="1" applyAlignment="1">
      <alignment horizontal="center" vertical="center"/>
    </xf>
    <xf numFmtId="3" fontId="5" fillId="0" borderId="39" xfId="33" applyNumberFormat="1" applyFont="1" applyFill="1" applyBorder="1" applyAlignment="1">
      <alignment horizontal="center" vertical="center"/>
    </xf>
    <xf numFmtId="49" fontId="21" fillId="0" borderId="0" xfId="33" applyNumberFormat="1" applyFont="1" applyFill="1" applyAlignment="1">
      <alignment/>
    </xf>
    <xf numFmtId="0" fontId="20" fillId="0" borderId="0" xfId="33" applyNumberFormat="1" applyFont="1" applyFill="1" applyAlignment="1">
      <alignment/>
    </xf>
    <xf numFmtId="49" fontId="21" fillId="0" borderId="0" xfId="33" applyNumberFormat="1" applyFont="1" applyFill="1" applyAlignment="1">
      <alignment horizontal="center"/>
    </xf>
    <xf numFmtId="0" fontId="21" fillId="0" borderId="0" xfId="50" applyFont="1" applyFill="1" applyAlignment="1">
      <alignment horizontal="center"/>
      <protection/>
    </xf>
    <xf numFmtId="0" fontId="21" fillId="0" borderId="0" xfId="33" applyNumberFormat="1" applyFont="1" applyFill="1" applyAlignment="1">
      <alignment/>
    </xf>
    <xf numFmtId="200" fontId="21" fillId="0" borderId="0" xfId="33" applyNumberFormat="1" applyFont="1" applyFill="1" applyAlignment="1">
      <alignment horizontal="center"/>
    </xf>
    <xf numFmtId="194" fontId="21" fillId="0" borderId="0" xfId="33" applyFont="1" applyFill="1" applyAlignment="1">
      <alignment horizontal="center"/>
    </xf>
    <xf numFmtId="49" fontId="20" fillId="0" borderId="0" xfId="33" applyNumberFormat="1" applyFont="1" applyFill="1" applyAlignment="1">
      <alignment/>
    </xf>
    <xf numFmtId="0" fontId="47" fillId="0" borderId="0" xfId="0" applyFont="1" applyAlignment="1">
      <alignment vertical="center"/>
    </xf>
    <xf numFmtId="43" fontId="31" fillId="0" borderId="0" xfId="33" applyNumberFormat="1" applyFont="1" applyFill="1" applyAlignment="1">
      <alignment horizontal="center" vertical="top"/>
    </xf>
    <xf numFmtId="49" fontId="28" fillId="0" borderId="0" xfId="33" applyNumberFormat="1" applyFont="1" applyFill="1" applyAlignment="1">
      <alignment horizontal="center" vertical="top"/>
    </xf>
    <xf numFmtId="43" fontId="28" fillId="0" borderId="0" xfId="33" applyNumberFormat="1" applyFont="1" applyFill="1" applyAlignment="1">
      <alignment horizontal="center" vertical="top"/>
    </xf>
    <xf numFmtId="49" fontId="28" fillId="0" borderId="0" xfId="33" applyNumberFormat="1" applyFont="1" applyFill="1" applyAlignment="1">
      <alignment horizontal="center"/>
    </xf>
    <xf numFmtId="0" fontId="28" fillId="0" borderId="0" xfId="50" applyFont="1" applyFill="1">
      <alignment/>
      <protection/>
    </xf>
    <xf numFmtId="0" fontId="27" fillId="0" borderId="0" xfId="33" applyNumberFormat="1" applyFont="1" applyFill="1" applyAlignment="1">
      <alignment/>
    </xf>
    <xf numFmtId="0" fontId="28" fillId="0" borderId="0" xfId="50" applyFont="1" applyFill="1" applyAlignment="1">
      <alignment horizontal="center"/>
      <protection/>
    </xf>
    <xf numFmtId="201" fontId="28" fillId="0" borderId="0" xfId="44" applyNumberFormat="1" applyFont="1" applyFill="1" applyAlignment="1">
      <alignment/>
    </xf>
    <xf numFmtId="43" fontId="28" fillId="0" borderId="0" xfId="33" applyNumberFormat="1" applyFont="1" applyFill="1" applyAlignment="1">
      <alignment horizontal="center"/>
    </xf>
    <xf numFmtId="0" fontId="21" fillId="0" borderId="0" xfId="49" applyFont="1" applyFill="1" applyAlignment="1">
      <alignment horizontal="center"/>
      <protection/>
    </xf>
    <xf numFmtId="194" fontId="20" fillId="0" borderId="0" xfId="33" applyFont="1" applyFill="1" applyAlignment="1">
      <alignment/>
    </xf>
    <xf numFmtId="194" fontId="9" fillId="0" borderId="0" xfId="33" applyFont="1" applyBorder="1" applyAlignment="1">
      <alignment horizontal="right"/>
    </xf>
    <xf numFmtId="43" fontId="7" fillId="0" borderId="20" xfId="0" applyNumberFormat="1" applyFont="1" applyFill="1" applyBorder="1" applyAlignment="1">
      <alignment horizontal="right" wrapText="1"/>
    </xf>
    <xf numFmtId="43" fontId="4" fillId="32" borderId="62" xfId="33" applyNumberFormat="1" applyFont="1" applyFill="1" applyBorder="1" applyAlignment="1">
      <alignment/>
    </xf>
    <xf numFmtId="43" fontId="33" fillId="0" borderId="0" xfId="33" applyNumberFormat="1" applyFont="1" applyFill="1" applyAlignment="1">
      <alignment/>
    </xf>
    <xf numFmtId="43" fontId="33" fillId="0" borderId="0" xfId="33" applyNumberFormat="1" applyFont="1" applyFill="1" applyAlignment="1">
      <alignment/>
    </xf>
    <xf numFmtId="39" fontId="33" fillId="0" borderId="0" xfId="33" applyNumberFormat="1" applyFont="1" applyFill="1" applyAlignment="1">
      <alignment/>
    </xf>
    <xf numFmtId="39" fontId="44" fillId="0" borderId="0" xfId="0" applyNumberFormat="1" applyFont="1" applyAlignment="1">
      <alignment/>
    </xf>
    <xf numFmtId="43" fontId="44" fillId="0" borderId="0" xfId="33" applyNumberFormat="1" applyFont="1" applyFill="1" applyAlignment="1">
      <alignment/>
    </xf>
    <xf numFmtId="43" fontId="44" fillId="0" borderId="0" xfId="33" applyNumberFormat="1" applyFont="1" applyFill="1" applyAlignment="1">
      <alignment/>
    </xf>
    <xf numFmtId="0" fontId="44" fillId="0" borderId="0" xfId="0" applyFont="1" applyFill="1" applyAlignment="1">
      <alignment horizontal="left" vertical="top"/>
    </xf>
    <xf numFmtId="0" fontId="44" fillId="0" borderId="0" xfId="49" applyFont="1" applyFill="1" applyAlignment="1">
      <alignment horizontal="left" vertical="top"/>
      <protection/>
    </xf>
    <xf numFmtId="0" fontId="44" fillId="0" borderId="0" xfId="0" applyFont="1" applyFill="1" applyAlignment="1">
      <alignment horizontal="left"/>
    </xf>
    <xf numFmtId="0" fontId="44" fillId="0" borderId="0" xfId="49" applyFont="1" applyFill="1" applyAlignment="1">
      <alignment horizontal="left"/>
      <protection/>
    </xf>
    <xf numFmtId="202" fontId="44" fillId="0" borderId="0" xfId="33" applyNumberFormat="1" applyFont="1" applyFill="1" applyAlignment="1">
      <alignment/>
    </xf>
    <xf numFmtId="202" fontId="33" fillId="0" borderId="0" xfId="33" applyNumberFormat="1" applyFont="1" applyFill="1" applyAlignment="1">
      <alignment/>
    </xf>
    <xf numFmtId="202" fontId="44" fillId="0" borderId="0" xfId="33" applyNumberFormat="1" applyFont="1" applyFill="1" applyAlignment="1">
      <alignment horizontal="center"/>
    </xf>
    <xf numFmtId="202" fontId="44" fillId="0" borderId="0" xfId="0" applyNumberFormat="1" applyFont="1" applyFill="1" applyAlignment="1">
      <alignment horizontal="left"/>
    </xf>
    <xf numFmtId="202" fontId="44" fillId="0" borderId="0" xfId="0" applyNumberFormat="1" applyFont="1" applyAlignment="1">
      <alignment/>
    </xf>
    <xf numFmtId="202" fontId="33" fillId="0" borderId="0" xfId="0" applyNumberFormat="1" applyFont="1" applyAlignment="1">
      <alignment/>
    </xf>
    <xf numFmtId="202" fontId="44" fillId="0" borderId="0" xfId="0" applyNumberFormat="1" applyFont="1" applyFill="1" applyAlignment="1">
      <alignment/>
    </xf>
    <xf numFmtId="43" fontId="5" fillId="0" borderId="10" xfId="33" applyNumberFormat="1" applyFont="1" applyFill="1" applyBorder="1" applyAlignment="1">
      <alignment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194" fontId="4" fillId="0" borderId="20" xfId="33" applyFont="1" applyBorder="1" applyAlignment="1">
      <alignment horizontal="center" vertical="center" wrapText="1"/>
    </xf>
    <xf numFmtId="194" fontId="4" fillId="0" borderId="20" xfId="33" applyFont="1" applyBorder="1" applyAlignment="1">
      <alignment horizontal="center" vertical="top" wrapText="1"/>
    </xf>
    <xf numFmtId="194" fontId="4" fillId="0" borderId="10" xfId="33" applyFont="1" applyBorder="1" applyAlignment="1">
      <alignment horizontal="center" vertical="top" wrapText="1"/>
    </xf>
    <xf numFmtId="194" fontId="4" fillId="0" borderId="13" xfId="33" applyFont="1" applyBorder="1" applyAlignment="1">
      <alignment horizontal="center" vertical="top" wrapText="1"/>
    </xf>
    <xf numFmtId="194" fontId="4" fillId="0" borderId="24" xfId="33" applyFont="1" applyBorder="1" applyAlignment="1">
      <alignment horizontal="center" vertical="top" wrapText="1"/>
    </xf>
    <xf numFmtId="194" fontId="4" fillId="0" borderId="70" xfId="33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194" fontId="4" fillId="0" borderId="19" xfId="33" applyFont="1" applyBorder="1" applyAlignment="1">
      <alignment horizontal="center"/>
    </xf>
    <xf numFmtId="194" fontId="4" fillId="0" borderId="69" xfId="33" applyFont="1" applyBorder="1" applyAlignment="1">
      <alignment horizontal="center"/>
    </xf>
    <xf numFmtId="194" fontId="4" fillId="0" borderId="95" xfId="33" applyFont="1" applyBorder="1" applyAlignment="1">
      <alignment horizontal="center"/>
    </xf>
    <xf numFmtId="194" fontId="4" fillId="0" borderId="90" xfId="33" applyFont="1" applyBorder="1" applyAlignment="1">
      <alignment horizontal="center"/>
    </xf>
    <xf numFmtId="194" fontId="5" fillId="0" borderId="13" xfId="33" applyFont="1" applyFill="1" applyBorder="1" applyAlignment="1">
      <alignment horizontal="center" vertical="center"/>
    </xf>
    <xf numFmtId="194" fontId="5" fillId="0" borderId="16" xfId="33" applyFont="1" applyFill="1" applyBorder="1" applyAlignment="1">
      <alignment horizontal="center" vertical="center"/>
    </xf>
    <xf numFmtId="194" fontId="5" fillId="0" borderId="24" xfId="33" applyFont="1" applyFill="1" applyBorder="1" applyAlignment="1">
      <alignment horizontal="center" vertical="center"/>
    </xf>
    <xf numFmtId="194" fontId="5" fillId="0" borderId="13" xfId="33" applyFont="1" applyBorder="1" applyAlignment="1">
      <alignment horizontal="center" vertical="center"/>
    </xf>
    <xf numFmtId="194" fontId="5" fillId="0" borderId="16" xfId="33" applyFont="1" applyBorder="1" applyAlignment="1">
      <alignment horizontal="center" vertical="center"/>
    </xf>
    <xf numFmtId="194" fontId="5" fillId="0" borderId="24" xfId="33" applyFont="1" applyBorder="1" applyAlignment="1">
      <alignment horizontal="center" vertical="center"/>
    </xf>
    <xf numFmtId="49" fontId="5" fillId="0" borderId="13" xfId="33" applyNumberFormat="1" applyFont="1" applyFill="1" applyBorder="1" applyAlignment="1">
      <alignment horizontal="center" vertical="center"/>
    </xf>
    <xf numFmtId="49" fontId="5" fillId="0" borderId="16" xfId="33" applyNumberFormat="1" applyFont="1" applyFill="1" applyBorder="1" applyAlignment="1">
      <alignment horizontal="center" vertical="center"/>
    </xf>
    <xf numFmtId="49" fontId="5" fillId="0" borderId="24" xfId="33" applyNumberFormat="1" applyFont="1" applyFill="1" applyBorder="1" applyAlignment="1">
      <alignment horizontal="center" vertical="center"/>
    </xf>
    <xf numFmtId="0" fontId="20" fillId="0" borderId="0" xfId="50" applyFont="1" applyFill="1" applyAlignment="1">
      <alignment horizontal="center"/>
      <protection/>
    </xf>
    <xf numFmtId="194" fontId="4" fillId="0" borderId="25" xfId="33" applyFont="1" applyFill="1" applyBorder="1" applyAlignment="1">
      <alignment horizontal="right" vertical="center"/>
    </xf>
    <xf numFmtId="0" fontId="4" fillId="0" borderId="96" xfId="50" applyFont="1" applyFill="1" applyBorder="1" applyAlignment="1">
      <alignment horizontal="center" vertical="center" wrapText="1"/>
      <protection/>
    </xf>
    <xf numFmtId="0" fontId="4" fillId="0" borderId="97" xfId="50" applyFont="1" applyFill="1" applyBorder="1" applyAlignment="1">
      <alignment horizontal="center" vertical="center" wrapText="1"/>
      <protection/>
    </xf>
    <xf numFmtId="0" fontId="4" fillId="0" borderId="27" xfId="50" applyFont="1" applyFill="1" applyBorder="1" applyAlignment="1">
      <alignment horizontal="center" vertical="center"/>
      <protection/>
    </xf>
    <xf numFmtId="0" fontId="4" fillId="0" borderId="28" xfId="50" applyFont="1" applyFill="1" applyBorder="1" applyAlignment="1">
      <alignment horizontal="center" vertical="center"/>
      <protection/>
    </xf>
    <xf numFmtId="0" fontId="4" fillId="0" borderId="29" xfId="50" applyFont="1" applyFill="1" applyBorder="1" applyAlignment="1">
      <alignment horizontal="center" vertical="center"/>
      <protection/>
    </xf>
    <xf numFmtId="0" fontId="4" fillId="0" borderId="30" xfId="50" applyFont="1" applyFill="1" applyBorder="1" applyAlignment="1">
      <alignment horizontal="center" vertical="center"/>
      <protection/>
    </xf>
    <xf numFmtId="0" fontId="28" fillId="0" borderId="0" xfId="50" applyFont="1" applyFill="1" applyAlignment="1">
      <alignment horizontal="left" vertical="top" wrapText="1"/>
      <protection/>
    </xf>
    <xf numFmtId="0" fontId="28" fillId="0" borderId="0" xfId="50" applyFont="1" applyFill="1" applyAlignment="1">
      <alignment horizontal="left" vertical="top"/>
      <protection/>
    </xf>
    <xf numFmtId="0" fontId="28" fillId="0" borderId="0" xfId="49" applyFont="1" applyFill="1" applyAlignment="1">
      <alignment vertical="top" wrapText="1"/>
      <protection/>
    </xf>
    <xf numFmtId="0" fontId="20" fillId="0" borderId="0" xfId="49" applyFont="1" applyFill="1" applyAlignment="1">
      <alignment horizontal="center"/>
      <protection/>
    </xf>
    <xf numFmtId="0" fontId="20" fillId="0" borderId="25" xfId="49" applyFont="1" applyFill="1" applyBorder="1" applyAlignment="1">
      <alignment horizontal="left" vertical="center"/>
      <protection/>
    </xf>
    <xf numFmtId="0" fontId="22" fillId="0" borderId="25" xfId="49" applyFont="1" applyFill="1" applyBorder="1" applyAlignment="1">
      <alignment horizontal="left" vertical="center"/>
      <protection/>
    </xf>
    <xf numFmtId="0" fontId="22" fillId="0" borderId="0" xfId="49" applyFont="1" applyFill="1" applyAlignment="1">
      <alignment horizontal="center" vertical="center"/>
      <protection/>
    </xf>
    <xf numFmtId="194" fontId="11" fillId="0" borderId="25" xfId="33" applyFont="1" applyFill="1" applyBorder="1" applyAlignment="1">
      <alignment horizontal="right" vertical="center"/>
    </xf>
    <xf numFmtId="0" fontId="21" fillId="0" borderId="0" xfId="49" applyFont="1" applyFill="1" applyAlignment="1">
      <alignment vertical="top" wrapText="1"/>
      <protection/>
    </xf>
    <xf numFmtId="0" fontId="14" fillId="0" borderId="96" xfId="49" applyFont="1" applyFill="1" applyBorder="1" applyAlignment="1">
      <alignment horizontal="center" vertical="center" wrapText="1"/>
      <protection/>
    </xf>
    <xf numFmtId="0" fontId="14" fillId="0" borderId="97" xfId="49" applyFont="1" applyFill="1" applyBorder="1" applyAlignment="1">
      <alignment horizontal="center" vertical="center" wrapText="1"/>
      <protection/>
    </xf>
    <xf numFmtId="0" fontId="14" fillId="0" borderId="98" xfId="49" applyFont="1" applyFill="1" applyBorder="1" applyAlignment="1">
      <alignment horizontal="center" vertical="center"/>
      <protection/>
    </xf>
    <xf numFmtId="0" fontId="14" fillId="0" borderId="99" xfId="49" applyFont="1" applyFill="1" applyBorder="1" applyAlignment="1">
      <alignment horizontal="center" vertical="center"/>
      <protection/>
    </xf>
    <xf numFmtId="0" fontId="14" fillId="0" borderId="27" xfId="49" applyFont="1" applyFill="1" applyBorder="1" applyAlignment="1">
      <alignment horizontal="center" vertical="center"/>
      <protection/>
    </xf>
    <xf numFmtId="0" fontId="14" fillId="0" borderId="28" xfId="49" applyFont="1" applyFill="1" applyBorder="1" applyAlignment="1">
      <alignment horizontal="center" vertical="center"/>
      <protection/>
    </xf>
    <xf numFmtId="0" fontId="14" fillId="0" borderId="30" xfId="49" applyFont="1" applyFill="1" applyBorder="1" applyAlignment="1">
      <alignment horizontal="center" vertical="center"/>
      <protection/>
    </xf>
    <xf numFmtId="0" fontId="31" fillId="0" borderId="0" xfId="50" applyFont="1" applyFill="1" applyAlignment="1">
      <alignment horizontal="left" vertical="top" wrapText="1"/>
      <protection/>
    </xf>
    <xf numFmtId="0" fontId="31" fillId="0" borderId="0" xfId="50" applyFont="1" applyFill="1" applyAlignment="1">
      <alignment horizontal="left" vertical="top"/>
      <protection/>
    </xf>
    <xf numFmtId="0" fontId="4" fillId="0" borderId="84" xfId="50" applyFont="1" applyFill="1" applyBorder="1" applyAlignment="1">
      <alignment horizontal="center" vertical="center" wrapText="1"/>
      <protection/>
    </xf>
    <xf numFmtId="0" fontId="4" fillId="0" borderId="100" xfId="50" applyFont="1" applyFill="1" applyBorder="1" applyAlignment="1">
      <alignment horizontal="center" vertical="center" wrapText="1"/>
      <protection/>
    </xf>
    <xf numFmtId="0" fontId="11" fillId="0" borderId="29" xfId="50" applyFont="1" applyFill="1" applyBorder="1" applyAlignment="1">
      <alignment horizontal="center" vertical="center"/>
      <protection/>
    </xf>
    <xf numFmtId="0" fontId="11" fillId="0" borderId="98" xfId="50" applyFont="1" applyFill="1" applyBorder="1" applyAlignment="1">
      <alignment horizontal="center" vertical="center"/>
      <protection/>
    </xf>
    <xf numFmtId="0" fontId="11" fillId="0" borderId="99" xfId="50" applyFont="1" applyFill="1" applyBorder="1" applyAlignment="1">
      <alignment horizontal="center" vertical="center"/>
      <protection/>
    </xf>
    <xf numFmtId="0" fontId="11" fillId="0" borderId="101" xfId="50" applyFont="1" applyFill="1" applyBorder="1" applyAlignment="1">
      <alignment horizontal="center" vertical="center"/>
      <protection/>
    </xf>
    <xf numFmtId="194" fontId="11" fillId="0" borderId="98" xfId="33" applyFont="1" applyFill="1" applyBorder="1" applyAlignment="1">
      <alignment horizontal="center"/>
    </xf>
    <xf numFmtId="194" fontId="11" fillId="0" borderId="99" xfId="33" applyFont="1" applyFill="1" applyBorder="1" applyAlignment="1">
      <alignment horizontal="center"/>
    </xf>
    <xf numFmtId="0" fontId="21" fillId="0" borderId="0" xfId="33" applyNumberFormat="1" applyFont="1" applyFill="1" applyAlignment="1">
      <alignment horizontal="left" vertical="top" wrapText="1"/>
    </xf>
    <xf numFmtId="0" fontId="19" fillId="0" borderId="102" xfId="49" applyFont="1" applyFill="1" applyBorder="1" applyAlignment="1">
      <alignment horizontal="center" vertical="center" wrapText="1"/>
      <protection/>
    </xf>
    <xf numFmtId="0" fontId="19" fillId="0" borderId="103" xfId="49" applyFont="1" applyFill="1" applyBorder="1" applyAlignment="1">
      <alignment horizontal="center" vertical="center" wrapText="1"/>
      <protection/>
    </xf>
    <xf numFmtId="0" fontId="19" fillId="0" borderId="27" xfId="49" applyFont="1" applyFill="1" applyBorder="1" applyAlignment="1">
      <alignment horizontal="center" vertical="center"/>
      <protection/>
    </xf>
    <xf numFmtId="0" fontId="19" fillId="0" borderId="28" xfId="49" applyFont="1" applyFill="1" applyBorder="1" applyAlignment="1">
      <alignment horizontal="center" vertical="center"/>
      <protection/>
    </xf>
    <xf numFmtId="0" fontId="19" fillId="0" borderId="30" xfId="49" applyFont="1" applyFill="1" applyBorder="1" applyAlignment="1">
      <alignment horizontal="center" vertical="center"/>
      <protection/>
    </xf>
    <xf numFmtId="0" fontId="19" fillId="0" borderId="101" xfId="49" applyFont="1" applyFill="1" applyBorder="1" applyAlignment="1">
      <alignment horizontal="center" vertical="center"/>
      <protection/>
    </xf>
    <xf numFmtId="0" fontId="19" fillId="0" borderId="98" xfId="49" applyFont="1" applyFill="1" applyBorder="1" applyAlignment="1">
      <alignment horizontal="center" vertical="center"/>
      <protection/>
    </xf>
    <xf numFmtId="0" fontId="19" fillId="0" borderId="99" xfId="49" applyFont="1" applyFill="1" applyBorder="1" applyAlignment="1">
      <alignment horizontal="center" vertical="center"/>
      <protection/>
    </xf>
    <xf numFmtId="0" fontId="20" fillId="0" borderId="0" xfId="49" applyFont="1" applyFill="1" applyBorder="1" applyAlignment="1">
      <alignment horizontal="left" vertical="center"/>
      <protection/>
    </xf>
    <xf numFmtId="0" fontId="22" fillId="0" borderId="0" xfId="49" applyFont="1" applyFill="1" applyBorder="1" applyAlignment="1">
      <alignment horizontal="left" vertical="center"/>
      <protection/>
    </xf>
    <xf numFmtId="194" fontId="22" fillId="0" borderId="0" xfId="33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39" fontId="11" fillId="0" borderId="104" xfId="0" applyNumberFormat="1" applyFont="1" applyBorder="1" applyAlignment="1">
      <alignment horizontal="center" vertical="top" wrapText="1"/>
    </xf>
    <xf numFmtId="39" fontId="11" fillId="0" borderId="34" xfId="0" applyNumberFormat="1" applyFont="1" applyBorder="1" applyAlignment="1">
      <alignment horizontal="center" vertical="top" wrapText="1"/>
    </xf>
    <xf numFmtId="39" fontId="11" fillId="0" borderId="80" xfId="0" applyNumberFormat="1" applyFont="1" applyBorder="1" applyAlignment="1">
      <alignment horizontal="center" vertical="top" wrapText="1"/>
    </xf>
    <xf numFmtId="39" fontId="11" fillId="0" borderId="84" xfId="0" applyNumberFormat="1" applyFont="1" applyBorder="1" applyAlignment="1">
      <alignment horizontal="center" vertical="top" wrapText="1"/>
    </xf>
    <xf numFmtId="39" fontId="11" fillId="0" borderId="16" xfId="0" applyNumberFormat="1" applyFont="1" applyBorder="1" applyAlignment="1">
      <alignment horizontal="center" vertical="top" wrapText="1"/>
    </xf>
    <xf numFmtId="39" fontId="11" fillId="0" borderId="24" xfId="0" applyNumberFormat="1" applyFont="1" applyBorder="1" applyAlignment="1">
      <alignment horizontal="center" vertical="top" wrapText="1"/>
    </xf>
    <xf numFmtId="39" fontId="11" fillId="0" borderId="36" xfId="0" applyNumberFormat="1" applyFont="1" applyBorder="1" applyAlignment="1">
      <alignment horizontal="center" vertical="top" wrapText="1"/>
    </xf>
    <xf numFmtId="39" fontId="11" fillId="0" borderId="85" xfId="0" applyNumberFormat="1" applyFont="1" applyBorder="1" applyAlignment="1">
      <alignment horizontal="center" vertical="top" wrapText="1"/>
    </xf>
    <xf numFmtId="39" fontId="11" fillId="0" borderId="81" xfId="0" applyNumberFormat="1" applyFont="1" applyBorder="1" applyAlignment="1">
      <alignment horizontal="center" vertical="top" wrapText="1"/>
    </xf>
    <xf numFmtId="202" fontId="11" fillId="0" borderId="13" xfId="0" applyNumberFormat="1" applyFont="1" applyBorder="1" applyAlignment="1">
      <alignment horizontal="center" vertical="top" wrapText="1"/>
    </xf>
    <xf numFmtId="202" fontId="11" fillId="0" borderId="16" xfId="0" applyNumberFormat="1" applyFont="1" applyBorder="1" applyAlignment="1">
      <alignment horizontal="center" vertical="top" wrapText="1"/>
    </xf>
    <xf numFmtId="202" fontId="11" fillId="0" borderId="10" xfId="0" applyNumberFormat="1" applyFont="1" applyBorder="1" applyAlignment="1">
      <alignment horizontal="center" vertical="top" wrapText="1"/>
    </xf>
    <xf numFmtId="202" fontId="4" fillId="0" borderId="15" xfId="0" applyNumberFormat="1" applyFont="1" applyBorder="1" applyAlignment="1">
      <alignment horizontal="center" vertical="center" wrapText="1"/>
    </xf>
    <xf numFmtId="202" fontId="4" fillId="0" borderId="85" xfId="0" applyNumberFormat="1" applyFont="1" applyBorder="1" applyAlignment="1">
      <alignment horizontal="center" vertical="center" wrapText="1"/>
    </xf>
    <xf numFmtId="202" fontId="4" fillId="0" borderId="81" xfId="0" applyNumberFormat="1" applyFont="1" applyBorder="1" applyAlignment="1">
      <alignment horizontal="center" vertical="center" wrapText="1"/>
    </xf>
    <xf numFmtId="202" fontId="4" fillId="0" borderId="91" xfId="0" applyNumberFormat="1" applyFont="1" applyBorder="1" applyAlignment="1">
      <alignment horizontal="center" vertical="top" wrapText="1"/>
    </xf>
    <xf numFmtId="202" fontId="4" fillId="0" borderId="10" xfId="0" applyNumberFormat="1" applyFont="1" applyBorder="1" applyAlignment="1">
      <alignment horizontal="center" vertical="top" wrapText="1"/>
    </xf>
    <xf numFmtId="0" fontId="44" fillId="0" borderId="0" xfId="49" applyFont="1" applyFill="1" applyAlignment="1">
      <alignment vertical="top" wrapText="1"/>
      <protection/>
    </xf>
    <xf numFmtId="0" fontId="44" fillId="0" borderId="0" xfId="49" applyFont="1" applyFill="1" applyAlignment="1">
      <alignment horizontal="left" vertical="top" wrapText="1"/>
      <protection/>
    </xf>
    <xf numFmtId="0" fontId="44" fillId="0" borderId="0" xfId="49" applyFont="1" applyFill="1" applyAlignment="1">
      <alignment horizontal="left" vertical="top"/>
      <protection/>
    </xf>
    <xf numFmtId="202" fontId="11" fillId="0" borderId="24" xfId="0" applyNumberFormat="1" applyFont="1" applyBorder="1" applyAlignment="1">
      <alignment horizontal="center" wrapText="1"/>
    </xf>
    <xf numFmtId="202" fontId="11" fillId="0" borderId="91" xfId="0" applyNumberFormat="1" applyFont="1" applyBorder="1" applyAlignment="1">
      <alignment horizontal="center" wrapText="1"/>
    </xf>
    <xf numFmtId="202" fontId="11" fillId="0" borderId="10" xfId="0" applyNumberFormat="1" applyFont="1" applyBorder="1" applyAlignment="1">
      <alignment horizontal="center" wrapText="1"/>
    </xf>
    <xf numFmtId="0" fontId="43" fillId="0" borderId="10" xfId="0" applyFont="1" applyBorder="1" applyAlignment="1">
      <alignment/>
    </xf>
    <xf numFmtId="0" fontId="5" fillId="0" borderId="85" xfId="0" applyFont="1" applyBorder="1" applyAlignment="1">
      <alignment/>
    </xf>
    <xf numFmtId="0" fontId="5" fillId="0" borderId="81" xfId="0" applyFont="1" applyBorder="1" applyAlignment="1">
      <alignment/>
    </xf>
    <xf numFmtId="202" fontId="4" fillId="0" borderId="10" xfId="0" applyNumberFormat="1" applyFont="1" applyFill="1" applyBorder="1" applyAlignment="1">
      <alignment horizontal="center" vertical="top" wrapText="1"/>
    </xf>
    <xf numFmtId="39" fontId="11" fillId="0" borderId="27" xfId="0" applyNumberFormat="1" applyFont="1" applyBorder="1" applyAlignment="1">
      <alignment horizontal="center" wrapText="1"/>
    </xf>
    <xf numFmtId="39" fontId="11" fillId="0" borderId="28" xfId="0" applyNumberFormat="1" applyFont="1" applyBorder="1" applyAlignment="1">
      <alignment horizontal="center" wrapText="1"/>
    </xf>
    <xf numFmtId="39" fontId="11" fillId="0" borderId="30" xfId="0" applyNumberFormat="1" applyFont="1" applyBorder="1" applyAlignment="1">
      <alignment horizontal="center" wrapText="1"/>
    </xf>
    <xf numFmtId="202" fontId="11" fillId="0" borderId="91" xfId="0" applyNumberFormat="1" applyFont="1" applyBorder="1" applyAlignment="1">
      <alignment horizontal="center" vertical="top" wrapText="1"/>
    </xf>
    <xf numFmtId="202" fontId="44" fillId="0" borderId="0" xfId="0" applyNumberFormat="1" applyFont="1" applyAlignment="1">
      <alignment horizontal="left" vertical="top" wrapText="1"/>
    </xf>
    <xf numFmtId="202" fontId="44" fillId="0" borderId="0" xfId="0" applyNumberFormat="1" applyFont="1" applyAlignment="1">
      <alignment horizontal="left" vertical="top"/>
    </xf>
    <xf numFmtId="0" fontId="33" fillId="0" borderId="0" xfId="0" applyFont="1" applyAlignment="1">
      <alignment horizontal="center"/>
    </xf>
    <xf numFmtId="0" fontId="33" fillId="0" borderId="0" xfId="0" applyFont="1" applyFill="1" applyBorder="1" applyAlignment="1">
      <alignment horizontal="left" vertical="center"/>
    </xf>
    <xf numFmtId="0" fontId="11" fillId="0" borderId="102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79" xfId="0" applyFont="1" applyBorder="1" applyAlignment="1">
      <alignment horizontal="center" vertical="center" wrapText="1"/>
    </xf>
    <xf numFmtId="202" fontId="11" fillId="0" borderId="105" xfId="0" applyNumberFormat="1" applyFont="1" applyBorder="1" applyAlignment="1">
      <alignment horizontal="center" wrapText="1"/>
    </xf>
    <xf numFmtId="202" fontId="11" fillId="0" borderId="106" xfId="0" applyNumberFormat="1" applyFont="1" applyBorder="1" applyAlignment="1">
      <alignment horizontal="center" wrapText="1"/>
    </xf>
    <xf numFmtId="202" fontId="11" fillId="0" borderId="107" xfId="0" applyNumberFormat="1" applyFont="1" applyBorder="1" applyAlignment="1">
      <alignment horizontal="center" wrapText="1"/>
    </xf>
    <xf numFmtId="202" fontId="11" fillId="0" borderId="104" xfId="0" applyNumberFormat="1" applyFont="1" applyBorder="1" applyAlignment="1">
      <alignment horizontal="center" wrapText="1"/>
    </xf>
    <xf numFmtId="202" fontId="11" fillId="0" borderId="84" xfId="0" applyNumberFormat="1" applyFont="1" applyBorder="1" applyAlignment="1">
      <alignment horizontal="center" wrapText="1"/>
    </xf>
    <xf numFmtId="202" fontId="11" fillId="0" borderId="36" xfId="0" applyNumberFormat="1" applyFont="1" applyBorder="1" applyAlignment="1">
      <alignment horizontal="center" wrapText="1"/>
    </xf>
    <xf numFmtId="202" fontId="11" fillId="0" borderId="80" xfId="0" applyNumberFormat="1" applyFont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108" xfId="0" applyFont="1" applyBorder="1" applyAlignment="1">
      <alignment horizontal="center" vertical="center" wrapText="1"/>
    </xf>
    <xf numFmtId="0" fontId="4" fillId="0" borderId="90" xfId="0" applyFont="1" applyBorder="1" applyAlignment="1">
      <alignment horizontal="center" vertical="center" wrapText="1"/>
    </xf>
    <xf numFmtId="194" fontId="4" fillId="0" borderId="105" xfId="33" applyFont="1" applyBorder="1" applyAlignment="1">
      <alignment horizontal="center" vertical="center" wrapText="1"/>
    </xf>
    <xf numFmtId="194" fontId="4" fillId="0" borderId="106" xfId="33" applyFont="1" applyBorder="1" applyAlignment="1">
      <alignment horizontal="center" vertical="center" wrapText="1"/>
    </xf>
    <xf numFmtId="194" fontId="4" fillId="0" borderId="107" xfId="33" applyFont="1" applyBorder="1" applyAlignment="1">
      <alignment horizontal="center" vertical="center" wrapText="1"/>
    </xf>
    <xf numFmtId="194" fontId="4" fillId="0" borderId="105" xfId="33" applyFont="1" applyBorder="1" applyAlignment="1">
      <alignment horizontal="center" vertical="top" wrapText="1"/>
    </xf>
    <xf numFmtId="194" fontId="4" fillId="0" borderId="106" xfId="33" applyFont="1" applyBorder="1" applyAlignment="1">
      <alignment horizontal="center" vertical="top" wrapText="1"/>
    </xf>
    <xf numFmtId="194" fontId="4" fillId="0" borderId="107" xfId="33" applyFont="1" applyBorder="1" applyAlignment="1">
      <alignment horizontal="center" vertical="top" wrapText="1"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 2" xfId="39"/>
    <cellStyle name="Percent" xfId="40"/>
    <cellStyle name="การคำนวณ" xfId="41"/>
    <cellStyle name="ข้อความเตือน" xfId="42"/>
    <cellStyle name="ข้อความอธิบาย" xfId="43"/>
    <cellStyle name="เครื่องหมายจุลภาค_6 ตารางคำนวณต้นทุนปี 51 (แก้ไขศูนย์ต้นทุนแล้ว)" xfId="44"/>
    <cellStyle name="ชื่อเรื่อง" xfId="45"/>
    <cellStyle name="เซลล์ตรวจสอบ" xfId="46"/>
    <cellStyle name="เซลล์ที่มีการเชื่อมโยง" xfId="47"/>
    <cellStyle name="ดี" xfId="48"/>
    <cellStyle name="ปกติ_ตารางที่7-10" xfId="49"/>
    <cellStyle name="ปกติ_ตารางที่7-10 2" xfId="50"/>
    <cellStyle name="ป้อนค่า" xfId="51"/>
    <cellStyle name="ปานกลาง" xfId="52"/>
    <cellStyle name="ผลรวม" xfId="53"/>
    <cellStyle name="แย่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แสดงผล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N68"/>
  <sheetViews>
    <sheetView tabSelected="1" zoomScaleSheetLayoutView="100" zoomScalePageLayoutView="0" workbookViewId="0" topLeftCell="A1">
      <selection activeCell="A1" sqref="A1:F1"/>
    </sheetView>
  </sheetViews>
  <sheetFormatPr defaultColWidth="7.8515625" defaultRowHeight="15"/>
  <cols>
    <col min="1" max="1" width="4.8515625" style="2" customWidth="1"/>
    <col min="2" max="2" width="47.421875" style="2" customWidth="1"/>
    <col min="3" max="5" width="17.7109375" style="2" customWidth="1"/>
    <col min="6" max="6" width="19.28125" style="2" bestFit="1" customWidth="1"/>
    <col min="7" max="7" width="3.140625" style="2" customWidth="1"/>
    <col min="8" max="16384" width="7.8515625" style="2" customWidth="1"/>
  </cols>
  <sheetData>
    <row r="1" spans="1:6" ht="23.25">
      <c r="A1" s="640" t="s">
        <v>29</v>
      </c>
      <c r="B1" s="640"/>
      <c r="C1" s="640"/>
      <c r="D1" s="640"/>
      <c r="E1" s="640"/>
      <c r="F1" s="640"/>
    </row>
    <row r="2" spans="1:6" ht="23.25">
      <c r="A2" s="640" t="s">
        <v>186</v>
      </c>
      <c r="B2" s="640"/>
      <c r="C2" s="640"/>
      <c r="D2" s="640"/>
      <c r="E2" s="640"/>
      <c r="F2" s="640"/>
    </row>
    <row r="3" spans="1:6" ht="23.25">
      <c r="A3" s="640" t="s">
        <v>187</v>
      </c>
      <c r="B3" s="640"/>
      <c r="C3" s="640"/>
      <c r="D3" s="640"/>
      <c r="E3" s="640"/>
      <c r="F3" s="640"/>
    </row>
    <row r="5" spans="1:14" ht="21">
      <c r="A5" s="3" t="s">
        <v>151</v>
      </c>
      <c r="B5" s="3"/>
      <c r="F5" s="1"/>
      <c r="G5" s="4"/>
      <c r="H5" s="4"/>
      <c r="I5" s="4"/>
      <c r="J5" s="4"/>
      <c r="K5" s="4"/>
      <c r="L5" s="5"/>
      <c r="M5" s="6"/>
      <c r="N5" s="6"/>
    </row>
    <row r="6" spans="1:14" ht="21">
      <c r="A6" s="3"/>
      <c r="B6" s="3"/>
      <c r="F6" s="52" t="s">
        <v>0</v>
      </c>
      <c r="G6" s="4"/>
      <c r="H6" s="4"/>
      <c r="I6" s="4"/>
      <c r="J6" s="4"/>
      <c r="K6" s="4"/>
      <c r="L6" s="5"/>
      <c r="M6" s="6"/>
      <c r="N6" s="6"/>
    </row>
    <row r="7" spans="1:14" ht="25.5" customHeight="1">
      <c r="A7" s="643" t="s">
        <v>1</v>
      </c>
      <c r="B7" s="644"/>
      <c r="C7" s="7" t="s">
        <v>2</v>
      </c>
      <c r="D7" s="7" t="s">
        <v>3</v>
      </c>
      <c r="E7" s="7" t="s">
        <v>4</v>
      </c>
      <c r="F7" s="7" t="s">
        <v>5</v>
      </c>
      <c r="G7" s="4"/>
      <c r="H7" s="4"/>
      <c r="I7" s="4"/>
      <c r="J7" s="4"/>
      <c r="K7" s="4"/>
      <c r="L7" s="5"/>
      <c r="M7" s="6"/>
      <c r="N7" s="6"/>
    </row>
    <row r="8" spans="1:14" ht="25.5" customHeight="1">
      <c r="A8" s="638" t="s">
        <v>94</v>
      </c>
      <c r="B8" s="639"/>
      <c r="C8" s="11">
        <v>46282572.849999994</v>
      </c>
      <c r="D8" s="11">
        <v>4319786.22</v>
      </c>
      <c r="E8" s="11">
        <v>4503950.73</v>
      </c>
      <c r="F8" s="11">
        <f aca="true" t="shared" si="0" ref="F8:F13">SUM(C8:E8)</f>
        <v>55106309.8</v>
      </c>
      <c r="G8" s="4"/>
      <c r="H8" s="4"/>
      <c r="I8" s="4"/>
      <c r="J8" s="4"/>
      <c r="K8" s="4"/>
      <c r="L8" s="5"/>
      <c r="M8" s="6"/>
      <c r="N8" s="6"/>
    </row>
    <row r="9" spans="1:14" ht="25.5" customHeight="1">
      <c r="A9" s="638" t="s">
        <v>6</v>
      </c>
      <c r="B9" s="639"/>
      <c r="C9" s="11">
        <v>4158524.7</v>
      </c>
      <c r="D9" s="11">
        <f>2730750.51+3259999</f>
        <v>5990749.51</v>
      </c>
      <c r="E9" s="78">
        <v>0</v>
      </c>
      <c r="F9" s="11">
        <f t="shared" si="0"/>
        <v>10149274.21</v>
      </c>
      <c r="G9" s="4"/>
      <c r="H9" s="4"/>
      <c r="I9" s="4"/>
      <c r="J9" s="4"/>
      <c r="K9" s="4"/>
      <c r="L9" s="5"/>
      <c r="M9" s="6"/>
      <c r="N9" s="6"/>
    </row>
    <row r="10" spans="1:14" ht="25.5" customHeight="1">
      <c r="A10" s="638" t="s">
        <v>7</v>
      </c>
      <c r="B10" s="639"/>
      <c r="C10" s="11">
        <v>503658.6</v>
      </c>
      <c r="D10" s="11">
        <v>2315773.07</v>
      </c>
      <c r="E10" s="78">
        <v>0</v>
      </c>
      <c r="F10" s="11">
        <f t="shared" si="0"/>
        <v>2819431.67</v>
      </c>
      <c r="G10" s="4"/>
      <c r="H10" s="4"/>
      <c r="I10" s="4"/>
      <c r="J10" s="4"/>
      <c r="K10" s="4"/>
      <c r="L10" s="5"/>
      <c r="M10" s="6"/>
      <c r="N10" s="6"/>
    </row>
    <row r="11" spans="1:14" ht="25.5" customHeight="1">
      <c r="A11" s="638" t="s">
        <v>154</v>
      </c>
      <c r="B11" s="639"/>
      <c r="C11" s="11">
        <v>51928889.59000001</v>
      </c>
      <c r="D11" s="11">
        <v>875743976.11</v>
      </c>
      <c r="E11" s="78">
        <v>0</v>
      </c>
      <c r="F11" s="11">
        <f t="shared" si="0"/>
        <v>927672865.7</v>
      </c>
      <c r="G11" s="4"/>
      <c r="H11" s="4"/>
      <c r="I11" s="4"/>
      <c r="J11" s="4"/>
      <c r="K11" s="4"/>
      <c r="L11" s="5"/>
      <c r="M11" s="6"/>
      <c r="N11" s="6"/>
    </row>
    <row r="12" spans="1:14" ht="25.5" customHeight="1">
      <c r="A12" s="638" t="s">
        <v>8</v>
      </c>
      <c r="B12" s="639"/>
      <c r="C12" s="11">
        <v>3011899.73</v>
      </c>
      <c r="D12" s="11">
        <v>8116564.119999999</v>
      </c>
      <c r="E12" s="11">
        <v>18834.54</v>
      </c>
      <c r="F12" s="11">
        <f t="shared" si="0"/>
        <v>11147298.389999999</v>
      </c>
      <c r="G12" s="5"/>
      <c r="H12" s="5"/>
      <c r="I12" s="5"/>
      <c r="J12" s="5"/>
      <c r="K12" s="5"/>
      <c r="L12" s="5"/>
      <c r="M12" s="6"/>
      <c r="N12" s="6"/>
    </row>
    <row r="13" spans="1:14" ht="25.5" customHeight="1">
      <c r="A13" s="638" t="s">
        <v>153</v>
      </c>
      <c r="B13" s="639"/>
      <c r="C13" s="11">
        <v>4530.76</v>
      </c>
      <c r="D13" s="11">
        <v>3755.11</v>
      </c>
      <c r="E13" s="11">
        <v>2</v>
      </c>
      <c r="F13" s="11">
        <f t="shared" si="0"/>
        <v>8287.87</v>
      </c>
      <c r="G13" s="5"/>
      <c r="H13" s="5"/>
      <c r="I13" s="5"/>
      <c r="J13" s="5"/>
      <c r="K13" s="5"/>
      <c r="L13" s="5"/>
      <c r="M13" s="6"/>
      <c r="N13" s="6"/>
    </row>
    <row r="14" spans="1:14" ht="25.5" customHeight="1">
      <c r="A14" s="641" t="s">
        <v>9</v>
      </c>
      <c r="B14" s="642"/>
      <c r="C14" s="12">
        <f>SUM(C8:C13)</f>
        <v>105890076.23000002</v>
      </c>
      <c r="D14" s="12">
        <f>SUM(D8:D13)</f>
        <v>896490604.14</v>
      </c>
      <c r="E14" s="12">
        <f>SUM(E8:E13)</f>
        <v>4522787.2700000005</v>
      </c>
      <c r="F14" s="250">
        <f>SUM(F8:F13)</f>
        <v>1006903467.64</v>
      </c>
      <c r="G14" s="5"/>
      <c r="H14" s="5"/>
      <c r="I14" s="5"/>
      <c r="J14" s="5"/>
      <c r="K14" s="5"/>
      <c r="L14" s="5"/>
      <c r="M14" s="6"/>
      <c r="N14" s="6"/>
    </row>
    <row r="15" spans="3:14" ht="21" customHeight="1">
      <c r="C15" s="5"/>
      <c r="D15" s="5"/>
      <c r="E15" s="5"/>
      <c r="F15" s="249"/>
      <c r="G15" s="5"/>
      <c r="H15" s="5"/>
      <c r="J15" s="5"/>
      <c r="K15" s="5"/>
      <c r="L15" s="5"/>
      <c r="M15" s="6"/>
      <c r="N15" s="6"/>
    </row>
    <row r="16" spans="3:14" ht="21" customHeight="1">
      <c r="C16" s="5"/>
      <c r="D16" s="5"/>
      <c r="E16" s="249"/>
      <c r="F16" s="5"/>
      <c r="G16" s="5"/>
      <c r="H16" s="5"/>
      <c r="J16" s="5"/>
      <c r="K16" s="5"/>
      <c r="L16" s="5"/>
      <c r="M16" s="6"/>
      <c r="N16" s="6"/>
    </row>
    <row r="17" spans="3:14" ht="21" customHeight="1">
      <c r="C17" s="5"/>
      <c r="D17" s="5"/>
      <c r="E17" s="5"/>
      <c r="F17" s="5"/>
      <c r="G17" s="5"/>
      <c r="H17" s="5"/>
      <c r="J17" s="5"/>
      <c r="K17" s="5"/>
      <c r="L17" s="5"/>
      <c r="M17" s="6"/>
      <c r="N17" s="6"/>
    </row>
    <row r="18" spans="3:14" ht="21" customHeight="1">
      <c r="C18" s="249"/>
      <c r="D18" s="5"/>
      <c r="E18" s="5"/>
      <c r="F18" s="5"/>
      <c r="G18" s="5"/>
      <c r="H18" s="5"/>
      <c r="J18" s="5"/>
      <c r="K18" s="5"/>
      <c r="L18" s="5"/>
      <c r="M18" s="6"/>
      <c r="N18" s="6"/>
    </row>
    <row r="19" spans="3:14" ht="21" customHeight="1">
      <c r="C19" s="5"/>
      <c r="D19" s="5"/>
      <c r="E19" s="5"/>
      <c r="F19" s="5"/>
      <c r="G19" s="5"/>
      <c r="H19" s="5"/>
      <c r="J19" s="5"/>
      <c r="K19" s="5"/>
      <c r="L19" s="5"/>
      <c r="M19" s="6"/>
      <c r="N19" s="6"/>
    </row>
    <row r="20" spans="3:14" ht="21" customHeight="1">
      <c r="C20" s="5"/>
      <c r="D20" s="5"/>
      <c r="E20" s="5"/>
      <c r="F20" s="5"/>
      <c r="G20" s="5"/>
      <c r="H20" s="5"/>
      <c r="J20" s="5"/>
      <c r="K20" s="5"/>
      <c r="L20" s="5"/>
      <c r="M20" s="6"/>
      <c r="N20" s="6"/>
    </row>
    <row r="21" spans="3:14" ht="21" customHeight="1">
      <c r="C21" s="5"/>
      <c r="D21" s="5"/>
      <c r="E21" s="5"/>
      <c r="F21" s="5"/>
      <c r="G21" s="5"/>
      <c r="H21" s="5"/>
      <c r="J21" s="5"/>
      <c r="K21" s="5"/>
      <c r="L21" s="5"/>
      <c r="M21" s="6"/>
      <c r="N21" s="6"/>
    </row>
    <row r="22" spans="3:14" ht="21" customHeight="1">
      <c r="C22" s="5"/>
      <c r="D22" s="5"/>
      <c r="E22" s="5"/>
      <c r="F22" s="5"/>
      <c r="G22" s="5"/>
      <c r="H22" s="5"/>
      <c r="J22" s="5"/>
      <c r="K22" s="5"/>
      <c r="L22" s="5"/>
      <c r="M22" s="6"/>
      <c r="N22" s="6"/>
    </row>
    <row r="23" spans="3:14" ht="21" customHeight="1">
      <c r="C23" s="5"/>
      <c r="D23" s="5"/>
      <c r="E23" s="5"/>
      <c r="F23" s="5"/>
      <c r="G23" s="5"/>
      <c r="H23" s="5"/>
      <c r="J23" s="5"/>
      <c r="K23" s="5"/>
      <c r="L23" s="5"/>
      <c r="M23" s="6"/>
      <c r="N23" s="6"/>
    </row>
    <row r="24" spans="3:14" ht="21" customHeight="1">
      <c r="C24" s="5"/>
      <c r="D24" s="5"/>
      <c r="E24" s="5"/>
      <c r="F24" s="5"/>
      <c r="G24" s="5"/>
      <c r="H24" s="5"/>
      <c r="J24" s="5"/>
      <c r="K24" s="5"/>
      <c r="L24" s="5"/>
      <c r="M24" s="6"/>
      <c r="N24" s="6"/>
    </row>
    <row r="25" spans="1:14" ht="24" customHeight="1">
      <c r="A25" s="3" t="s">
        <v>152</v>
      </c>
      <c r="B25" s="3"/>
      <c r="F25" s="5"/>
      <c r="G25" s="5"/>
      <c r="H25" s="5"/>
      <c r="I25" s="5"/>
      <c r="J25" s="5"/>
      <c r="K25" s="5"/>
      <c r="L25" s="5"/>
      <c r="M25" s="6"/>
      <c r="N25" s="6"/>
    </row>
    <row r="26" spans="1:14" ht="24" customHeight="1">
      <c r="A26" s="2" t="s">
        <v>155</v>
      </c>
      <c r="D26" s="8"/>
      <c r="F26" s="8">
        <v>2916605096.3299956</v>
      </c>
      <c r="G26" s="6"/>
      <c r="H26" s="6"/>
      <c r="I26" s="6"/>
      <c r="J26" s="6"/>
      <c r="K26" s="6"/>
      <c r="L26" s="6"/>
      <c r="M26" s="6"/>
      <c r="N26" s="6"/>
    </row>
    <row r="27" spans="1:6" ht="24" customHeight="1">
      <c r="A27" s="2" t="s">
        <v>170</v>
      </c>
      <c r="B27" s="2" t="s">
        <v>171</v>
      </c>
      <c r="D27" s="8"/>
      <c r="F27" s="8"/>
    </row>
    <row r="28" spans="2:6" ht="24" customHeight="1">
      <c r="B28" s="13" t="s">
        <v>188</v>
      </c>
      <c r="D28" s="8"/>
      <c r="F28" s="17">
        <v>1</v>
      </c>
    </row>
    <row r="29" spans="1:6" ht="24" customHeight="1">
      <c r="A29" s="2" t="s">
        <v>5</v>
      </c>
      <c r="B29" s="13"/>
      <c r="D29" s="8"/>
      <c r="F29" s="8">
        <f>SUM(F26:F28)</f>
        <v>2916605097.3299956</v>
      </c>
    </row>
    <row r="30" spans="1:6" ht="24" customHeight="1">
      <c r="A30" s="2" t="s">
        <v>168</v>
      </c>
      <c r="D30" s="8"/>
      <c r="F30" s="8"/>
    </row>
    <row r="31" spans="2:6" ht="24" customHeight="1">
      <c r="B31" s="14" t="s">
        <v>161</v>
      </c>
      <c r="C31" s="15"/>
      <c r="D31" s="16">
        <v>2954212.440000001</v>
      </c>
      <c r="F31" s="9"/>
    </row>
    <row r="32" spans="2:6" ht="24" customHeight="1">
      <c r="B32" s="14" t="s">
        <v>162</v>
      </c>
      <c r="D32" s="16">
        <v>90998.39999999998</v>
      </c>
      <c r="F32" s="9"/>
    </row>
    <row r="33" spans="2:6" ht="24" customHeight="1">
      <c r="B33" s="14" t="s">
        <v>163</v>
      </c>
      <c r="D33" s="16">
        <v>416321.34</v>
      </c>
      <c r="F33" s="9"/>
    </row>
    <row r="34" spans="2:6" ht="24" customHeight="1">
      <c r="B34" s="14" t="s">
        <v>156</v>
      </c>
      <c r="D34" s="16">
        <v>57009.5</v>
      </c>
      <c r="F34" s="9"/>
    </row>
    <row r="35" spans="2:6" ht="24" customHeight="1">
      <c r="B35" s="14" t="s">
        <v>164</v>
      </c>
      <c r="D35" s="16">
        <v>627774</v>
      </c>
      <c r="F35" s="9"/>
    </row>
    <row r="36" spans="2:6" ht="24" customHeight="1">
      <c r="B36" s="14" t="s">
        <v>165</v>
      </c>
      <c r="D36" s="16">
        <v>222347.32</v>
      </c>
      <c r="F36" s="9"/>
    </row>
    <row r="37" spans="2:6" ht="24" customHeight="1">
      <c r="B37" s="14" t="s">
        <v>166</v>
      </c>
      <c r="D37" s="16">
        <v>12142.35</v>
      </c>
      <c r="F37" s="9"/>
    </row>
    <row r="38" spans="2:6" ht="24" customHeight="1">
      <c r="B38" s="14" t="s">
        <v>157</v>
      </c>
      <c r="D38" s="16">
        <v>874417.1099999999</v>
      </c>
      <c r="F38" s="9"/>
    </row>
    <row r="39" spans="2:6" ht="24" customHeight="1">
      <c r="B39" s="14" t="s">
        <v>158</v>
      </c>
      <c r="D39" s="16">
        <v>24894815.48</v>
      </c>
      <c r="F39" s="9"/>
    </row>
    <row r="40" spans="2:6" ht="24" customHeight="1">
      <c r="B40" s="14" t="s">
        <v>159</v>
      </c>
      <c r="D40" s="16">
        <v>233573.97000000003</v>
      </c>
      <c r="F40" s="9"/>
    </row>
    <row r="41" spans="2:6" ht="24" customHeight="1">
      <c r="B41" s="14" t="s">
        <v>160</v>
      </c>
      <c r="D41" s="16">
        <v>74313528.35000001</v>
      </c>
      <c r="F41" s="9"/>
    </row>
    <row r="42" spans="2:6" ht="24" customHeight="1">
      <c r="B42" s="14" t="s">
        <v>167</v>
      </c>
      <c r="D42" s="16">
        <v>125000</v>
      </c>
      <c r="F42" s="9"/>
    </row>
    <row r="43" spans="2:6" ht="24" customHeight="1">
      <c r="B43" s="18" t="s">
        <v>169</v>
      </c>
      <c r="D43" s="16">
        <v>17945</v>
      </c>
      <c r="F43" s="9"/>
    </row>
    <row r="44" spans="2:4" ht="24" customHeight="1">
      <c r="B44" s="19" t="s">
        <v>172</v>
      </c>
      <c r="D44" s="20">
        <f>18884231.76+883042.98</f>
        <v>19767274.740000002</v>
      </c>
    </row>
    <row r="45" spans="2:4" ht="24" customHeight="1">
      <c r="B45" s="19" t="s">
        <v>173</v>
      </c>
      <c r="D45" s="20">
        <f>10825698.51+719399</f>
        <v>11545097.51</v>
      </c>
    </row>
    <row r="46" spans="2:4" ht="24" customHeight="1">
      <c r="B46" s="19" t="s">
        <v>174</v>
      </c>
      <c r="D46" s="20">
        <f>4132380.42+38990</f>
        <v>4171370.42</v>
      </c>
    </row>
    <row r="47" spans="2:4" ht="24" customHeight="1">
      <c r="B47" s="19" t="s">
        <v>175</v>
      </c>
      <c r="D47" s="20">
        <f>4884029.84+159429</f>
        <v>5043458.84</v>
      </c>
    </row>
    <row r="48" spans="1:14" ht="24" customHeight="1">
      <c r="A48" s="3" t="s">
        <v>261</v>
      </c>
      <c r="B48" s="3"/>
      <c r="F48" s="5"/>
      <c r="G48" s="5"/>
      <c r="H48" s="5"/>
      <c r="I48" s="5"/>
      <c r="J48" s="5"/>
      <c r="K48" s="5"/>
      <c r="L48" s="5"/>
      <c r="M48" s="6"/>
      <c r="N48" s="6"/>
    </row>
    <row r="49" spans="1:4" ht="24" customHeight="1">
      <c r="A49" s="585" t="s">
        <v>262</v>
      </c>
      <c r="B49" s="19" t="s">
        <v>176</v>
      </c>
      <c r="D49" s="20">
        <f>16067255.1+570341.33</f>
        <v>16637596.43</v>
      </c>
    </row>
    <row r="50" spans="2:4" ht="24" customHeight="1">
      <c r="B50" s="19" t="s">
        <v>177</v>
      </c>
      <c r="D50" s="20">
        <v>148317.89</v>
      </c>
    </row>
    <row r="51" spans="2:4" ht="24" customHeight="1">
      <c r="B51" s="19" t="s">
        <v>178</v>
      </c>
      <c r="D51" s="20">
        <f>1819766.72+417881.82</f>
        <v>2237648.54</v>
      </c>
    </row>
    <row r="52" spans="2:4" ht="24" customHeight="1">
      <c r="B52" s="13" t="s">
        <v>179</v>
      </c>
      <c r="D52" s="20">
        <v>920909.06</v>
      </c>
    </row>
    <row r="53" spans="2:6" ht="24" customHeight="1">
      <c r="B53" s="19" t="s">
        <v>180</v>
      </c>
      <c r="D53" s="20">
        <f>4706941.39+1123855310.75</f>
        <v>1128562252.14</v>
      </c>
      <c r="F53" s="19"/>
    </row>
    <row r="54" spans="2:6" ht="24" customHeight="1">
      <c r="B54" s="19" t="s">
        <v>181</v>
      </c>
      <c r="D54" s="20">
        <v>140000</v>
      </c>
      <c r="F54" s="19"/>
    </row>
    <row r="55" spans="2:6" ht="24" customHeight="1">
      <c r="B55" s="19" t="s">
        <v>182</v>
      </c>
      <c r="D55" s="20">
        <f>13024715+220503766.38</f>
        <v>233528481.38</v>
      </c>
      <c r="F55" s="19"/>
    </row>
    <row r="56" spans="2:6" ht="24" customHeight="1">
      <c r="B56" s="19" t="s">
        <v>183</v>
      </c>
      <c r="D56" s="20">
        <v>71081743</v>
      </c>
      <c r="F56" s="19"/>
    </row>
    <row r="57" spans="2:6" ht="24" customHeight="1">
      <c r="B57" s="19" t="s">
        <v>184</v>
      </c>
      <c r="D57" s="20">
        <v>297507854</v>
      </c>
      <c r="F57" s="19"/>
    </row>
    <row r="58" spans="2:6" ht="24" customHeight="1">
      <c r="B58" s="19" t="s">
        <v>267</v>
      </c>
      <c r="D58" s="21">
        <f>1676615+934200+993753+261300</f>
        <v>3865868</v>
      </c>
      <c r="F58" s="19"/>
    </row>
    <row r="59" spans="2:6" ht="24" customHeight="1">
      <c r="B59" s="19" t="s">
        <v>277</v>
      </c>
      <c r="D59" s="21">
        <f>5054336.41+600000+569173.29+3262306.46</f>
        <v>9485816.16</v>
      </c>
      <c r="F59" s="19"/>
    </row>
    <row r="60" spans="2:6" ht="24" customHeight="1">
      <c r="B60" s="18" t="s">
        <v>185</v>
      </c>
      <c r="D60" s="23">
        <f>22116.78+195739.54</f>
        <v>217856.32</v>
      </c>
      <c r="F60" s="22">
        <f>SUM(D31:D60)</f>
        <v>1909701629.69</v>
      </c>
    </row>
    <row r="61" spans="1:6" ht="24" customHeight="1" thickBot="1">
      <c r="A61" s="2" t="s">
        <v>9</v>
      </c>
      <c r="F61" s="10">
        <f>+F29-F60</f>
        <v>1006903467.6399956</v>
      </c>
    </row>
    <row r="62" ht="21" customHeight="1" thickTop="1"/>
    <row r="63" ht="21">
      <c r="B63" s="2" t="s">
        <v>273</v>
      </c>
    </row>
    <row r="64" ht="21">
      <c r="B64" s="2" t="s">
        <v>275</v>
      </c>
    </row>
    <row r="65" ht="21">
      <c r="B65" s="2" t="s">
        <v>274</v>
      </c>
    </row>
    <row r="66" ht="21">
      <c r="B66" s="2" t="s">
        <v>280</v>
      </c>
    </row>
    <row r="67" ht="21">
      <c r="B67" s="2" t="s">
        <v>276</v>
      </c>
    </row>
    <row r="68" ht="21">
      <c r="B68" s="2" t="s">
        <v>278</v>
      </c>
    </row>
  </sheetData>
  <sheetProtection/>
  <mergeCells count="11">
    <mergeCell ref="A1:F1"/>
    <mergeCell ref="A8:B8"/>
    <mergeCell ref="A7:B7"/>
    <mergeCell ref="A11:B11"/>
    <mergeCell ref="A10:B10"/>
    <mergeCell ref="A9:B9"/>
    <mergeCell ref="A3:F3"/>
    <mergeCell ref="A14:B14"/>
    <mergeCell ref="A13:B13"/>
    <mergeCell ref="A12:B12"/>
    <mergeCell ref="A2:F2"/>
  </mergeCells>
  <printOptions horizontalCentered="1"/>
  <pageMargins left="0.5905511811023623" right="0.5905511811023623" top="0.3937007874015748" bottom="0.3937007874015748" header="0.1968503937007874" footer="0.196850393700787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1:T45"/>
  <sheetViews>
    <sheetView zoomScaleSheetLayoutView="100" zoomScalePageLayoutView="0" workbookViewId="0" topLeftCell="A1">
      <selection activeCell="A1" sqref="A1:T1"/>
    </sheetView>
  </sheetViews>
  <sheetFormatPr defaultColWidth="9.140625" defaultRowHeight="15"/>
  <cols>
    <col min="1" max="1" width="24.140625" style="283" customWidth="1"/>
    <col min="2" max="2" width="14.00390625" style="131" bestFit="1" customWidth="1"/>
    <col min="3" max="3" width="14.421875" style="131" customWidth="1"/>
    <col min="4" max="4" width="12.8515625" style="131" bestFit="1" customWidth="1"/>
    <col min="5" max="5" width="13.28125" style="131" customWidth="1"/>
    <col min="6" max="6" width="14.8515625" style="133" bestFit="1" customWidth="1"/>
    <col min="7" max="7" width="8.140625" style="134" customWidth="1"/>
    <col min="8" max="8" width="7.140625" style="312" customWidth="1"/>
    <col min="9" max="9" width="13.00390625" style="133" customWidth="1"/>
    <col min="10" max="10" width="14.8515625" style="131" bestFit="1" customWidth="1"/>
    <col min="11" max="11" width="16.57421875" style="131" bestFit="1" customWidth="1"/>
    <col min="12" max="12" width="12.7109375" style="131" bestFit="1" customWidth="1"/>
    <col min="13" max="13" width="13.8515625" style="131" bestFit="1" customWidth="1"/>
    <col min="14" max="14" width="16.00390625" style="133" bestFit="1" customWidth="1"/>
    <col min="15" max="15" width="7.140625" style="134" bestFit="1" customWidth="1"/>
    <col min="16" max="16" width="5.7109375" style="312" customWidth="1"/>
    <col min="17" max="17" width="13.57421875" style="133" bestFit="1" customWidth="1"/>
    <col min="18" max="18" width="9.00390625" style="136" customWidth="1"/>
    <col min="19" max="19" width="7.8515625" style="135" customWidth="1"/>
    <col min="20" max="20" width="8.8515625" style="136" customWidth="1"/>
    <col min="21" max="16384" width="9.140625" style="283" customWidth="1"/>
  </cols>
  <sheetData>
    <row r="1" spans="1:20" s="324" customFormat="1" ht="26.25">
      <c r="A1" s="676" t="s">
        <v>219</v>
      </c>
      <c r="B1" s="676"/>
      <c r="C1" s="676"/>
      <c r="D1" s="676"/>
      <c r="E1" s="676"/>
      <c r="F1" s="676"/>
      <c r="G1" s="676"/>
      <c r="H1" s="676"/>
      <c r="I1" s="676"/>
      <c r="J1" s="676"/>
      <c r="K1" s="676"/>
      <c r="L1" s="676"/>
      <c r="M1" s="676"/>
      <c r="N1" s="676"/>
      <c r="O1" s="676"/>
      <c r="P1" s="676"/>
      <c r="Q1" s="676"/>
      <c r="R1" s="676"/>
      <c r="S1" s="676"/>
      <c r="T1" s="676"/>
    </row>
    <row r="2" spans="1:20" s="324" customFormat="1" ht="26.25">
      <c r="A2" s="708" t="s">
        <v>149</v>
      </c>
      <c r="B2" s="709"/>
      <c r="C2" s="709"/>
      <c r="D2" s="709"/>
      <c r="E2" s="709"/>
      <c r="F2" s="709"/>
      <c r="G2" s="709"/>
      <c r="H2" s="709"/>
      <c r="I2" s="709"/>
      <c r="J2" s="679"/>
      <c r="K2" s="679"/>
      <c r="L2" s="679"/>
      <c r="M2" s="679"/>
      <c r="N2" s="679"/>
      <c r="O2" s="679"/>
      <c r="P2" s="679"/>
      <c r="Q2" s="679"/>
      <c r="R2" s="710"/>
      <c r="S2" s="710"/>
      <c r="T2" s="710"/>
    </row>
    <row r="3" spans="1:20" s="284" customFormat="1" ht="21.75" thickBot="1">
      <c r="A3" s="325"/>
      <c r="B3" s="326"/>
      <c r="C3" s="326"/>
      <c r="D3" s="326"/>
      <c r="E3" s="326"/>
      <c r="F3" s="326"/>
      <c r="G3" s="326"/>
      <c r="H3" s="326"/>
      <c r="I3" s="326"/>
      <c r="J3" s="327"/>
      <c r="K3" s="327"/>
      <c r="L3" s="327"/>
      <c r="M3" s="327"/>
      <c r="N3" s="327"/>
      <c r="O3" s="327"/>
      <c r="P3" s="327"/>
      <c r="Q3" s="327"/>
      <c r="R3" s="666" t="s">
        <v>0</v>
      </c>
      <c r="S3" s="666"/>
      <c r="T3" s="666"/>
    </row>
    <row r="4" spans="1:20" ht="19.5" thickBot="1">
      <c r="A4" s="700" t="s">
        <v>27</v>
      </c>
      <c r="B4" s="702" t="s">
        <v>210</v>
      </c>
      <c r="C4" s="703"/>
      <c r="D4" s="703"/>
      <c r="E4" s="703"/>
      <c r="F4" s="703"/>
      <c r="G4" s="703"/>
      <c r="H4" s="703"/>
      <c r="I4" s="704"/>
      <c r="J4" s="702" t="s">
        <v>218</v>
      </c>
      <c r="K4" s="703"/>
      <c r="L4" s="703"/>
      <c r="M4" s="703"/>
      <c r="N4" s="703"/>
      <c r="O4" s="703"/>
      <c r="P4" s="703"/>
      <c r="Q4" s="704"/>
      <c r="R4" s="705" t="s">
        <v>71</v>
      </c>
      <c r="S4" s="706"/>
      <c r="T4" s="707"/>
    </row>
    <row r="5" spans="1:20" s="335" customFormat="1" ht="75.75" thickBot="1">
      <c r="A5" s="701"/>
      <c r="B5" s="328" t="s">
        <v>49</v>
      </c>
      <c r="C5" s="329" t="s">
        <v>50</v>
      </c>
      <c r="D5" s="329" t="s">
        <v>4</v>
      </c>
      <c r="E5" s="329" t="s">
        <v>16</v>
      </c>
      <c r="F5" s="329" t="s">
        <v>17</v>
      </c>
      <c r="G5" s="330" t="s">
        <v>51</v>
      </c>
      <c r="H5" s="331" t="s">
        <v>19</v>
      </c>
      <c r="I5" s="332" t="s">
        <v>20</v>
      </c>
      <c r="J5" s="328" t="s">
        <v>49</v>
      </c>
      <c r="K5" s="329" t="s">
        <v>50</v>
      </c>
      <c r="L5" s="329" t="s">
        <v>4</v>
      </c>
      <c r="M5" s="329" t="s">
        <v>16</v>
      </c>
      <c r="N5" s="329" t="s">
        <v>17</v>
      </c>
      <c r="O5" s="330" t="s">
        <v>51</v>
      </c>
      <c r="P5" s="331" t="s">
        <v>19</v>
      </c>
      <c r="Q5" s="332" t="s">
        <v>20</v>
      </c>
      <c r="R5" s="333" t="s">
        <v>52</v>
      </c>
      <c r="S5" s="333" t="s">
        <v>53</v>
      </c>
      <c r="T5" s="334" t="s">
        <v>54</v>
      </c>
    </row>
    <row r="6" spans="1:20" s="335" customFormat="1" ht="18.75">
      <c r="A6" s="368"/>
      <c r="B6" s="369"/>
      <c r="C6" s="370"/>
      <c r="D6" s="370"/>
      <c r="E6" s="370"/>
      <c r="F6" s="371"/>
      <c r="G6" s="372"/>
      <c r="H6" s="373"/>
      <c r="I6" s="374"/>
      <c r="J6" s="369"/>
      <c r="K6" s="370"/>
      <c r="L6" s="370"/>
      <c r="M6" s="370"/>
      <c r="N6" s="371"/>
      <c r="O6" s="372"/>
      <c r="P6" s="373"/>
      <c r="Q6" s="374"/>
      <c r="R6" s="375"/>
      <c r="S6" s="376"/>
      <c r="T6" s="377"/>
    </row>
    <row r="7" spans="1:20" ht="21" customHeight="1">
      <c r="A7" s="336" t="s">
        <v>44</v>
      </c>
      <c r="B7" s="212">
        <v>92522579.45</v>
      </c>
      <c r="C7" s="207">
        <v>180924221.47</v>
      </c>
      <c r="D7" s="207">
        <v>4162833.19</v>
      </c>
      <c r="E7" s="207">
        <v>11412955.11</v>
      </c>
      <c r="F7" s="214">
        <v>289022589.22</v>
      </c>
      <c r="G7" s="460">
        <v>32</v>
      </c>
      <c r="H7" s="461" t="s">
        <v>40</v>
      </c>
      <c r="I7" s="211">
        <v>9031955.913125</v>
      </c>
      <c r="J7" s="212">
        <f>'ตารางที่ 6'!C9</f>
        <v>102878176.5</v>
      </c>
      <c r="K7" s="207">
        <f>'ตารางที่ 6'!D9</f>
        <v>888374040.02</v>
      </c>
      <c r="L7" s="207">
        <f>'ตารางที่ 6'!E9</f>
        <v>4503952.73</v>
      </c>
      <c r="M7" s="207">
        <f>'ตารางที่ 6'!F9</f>
        <v>11147298.39</v>
      </c>
      <c r="N7" s="214">
        <f>SUM(J7:M7)</f>
        <v>1006903467.64</v>
      </c>
      <c r="O7" s="460">
        <v>14</v>
      </c>
      <c r="P7" s="461" t="s">
        <v>40</v>
      </c>
      <c r="Q7" s="211">
        <f>+N7/O7</f>
        <v>71921676.26</v>
      </c>
      <c r="R7" s="340">
        <f>(+N7-F7)/F7*100</f>
        <v>248.38227363382964</v>
      </c>
      <c r="S7" s="340">
        <f>+(O7-G7)*100/G7</f>
        <v>-56.25</v>
      </c>
      <c r="T7" s="341">
        <f>(+Q7-I7)/I7*100</f>
        <v>696.3023397344679</v>
      </c>
    </row>
    <row r="8" spans="1:20" ht="21" customHeight="1">
      <c r="A8" s="339" t="s">
        <v>80</v>
      </c>
      <c r="B8" s="212"/>
      <c r="C8" s="207"/>
      <c r="D8" s="207"/>
      <c r="E8" s="207"/>
      <c r="F8" s="214"/>
      <c r="G8" s="264"/>
      <c r="H8" s="337"/>
      <c r="I8" s="211"/>
      <c r="J8" s="212"/>
      <c r="K8" s="207"/>
      <c r="L8" s="207"/>
      <c r="M8" s="207"/>
      <c r="N8" s="214"/>
      <c r="O8" s="264"/>
      <c r="P8" s="337"/>
      <c r="Q8" s="211"/>
      <c r="R8" s="340"/>
      <c r="S8" s="338"/>
      <c r="T8" s="341"/>
    </row>
    <row r="9" spans="1:20" ht="21" customHeight="1">
      <c r="A9" s="339" t="s">
        <v>81</v>
      </c>
      <c r="B9" s="212"/>
      <c r="C9" s="207"/>
      <c r="D9" s="207"/>
      <c r="E9" s="207"/>
      <c r="F9" s="214"/>
      <c r="G9" s="264"/>
      <c r="H9" s="337"/>
      <c r="I9" s="211"/>
      <c r="J9" s="212"/>
      <c r="K9" s="207"/>
      <c r="L9" s="207"/>
      <c r="M9" s="207"/>
      <c r="N9" s="214"/>
      <c r="O9" s="264"/>
      <c r="P9" s="337"/>
      <c r="Q9" s="211"/>
      <c r="R9" s="342"/>
      <c r="S9" s="338"/>
      <c r="T9" s="343"/>
    </row>
    <row r="10" spans="1:20" ht="21" customHeight="1">
      <c r="A10" s="339" t="s">
        <v>79</v>
      </c>
      <c r="B10" s="260"/>
      <c r="C10" s="261"/>
      <c r="D10" s="261"/>
      <c r="E10" s="261"/>
      <c r="F10" s="378"/>
      <c r="G10" s="262"/>
      <c r="H10" s="379"/>
      <c r="I10" s="380"/>
      <c r="J10" s="260"/>
      <c r="K10" s="261"/>
      <c r="L10" s="261"/>
      <c r="M10" s="261"/>
      <c r="N10" s="378"/>
      <c r="O10" s="262"/>
      <c r="P10" s="379"/>
      <c r="Q10" s="380"/>
      <c r="R10" s="381"/>
      <c r="S10" s="382"/>
      <c r="T10" s="383"/>
    </row>
    <row r="11" spans="1:20" ht="21" customHeight="1">
      <c r="A11" s="344"/>
      <c r="B11" s="345"/>
      <c r="C11" s="346"/>
      <c r="D11" s="346"/>
      <c r="E11" s="346"/>
      <c r="F11" s="349"/>
      <c r="G11" s="384"/>
      <c r="H11" s="347"/>
      <c r="I11" s="348"/>
      <c r="J11" s="345"/>
      <c r="K11" s="346"/>
      <c r="L11" s="346"/>
      <c r="M11" s="346"/>
      <c r="N11" s="349"/>
      <c r="O11" s="384"/>
      <c r="P11" s="347"/>
      <c r="Q11" s="348"/>
      <c r="R11" s="350"/>
      <c r="S11" s="351"/>
      <c r="T11" s="352"/>
    </row>
    <row r="12" spans="1:20" s="361" customFormat="1" ht="19.5" thickBot="1">
      <c r="A12" s="353" t="s">
        <v>9</v>
      </c>
      <c r="B12" s="354">
        <v>92522579.45</v>
      </c>
      <c r="C12" s="355">
        <v>180924221.47</v>
      </c>
      <c r="D12" s="355">
        <v>4162833.19</v>
      </c>
      <c r="E12" s="355">
        <v>11412955.11</v>
      </c>
      <c r="F12" s="355">
        <v>289022589.22</v>
      </c>
      <c r="G12" s="459">
        <v>32</v>
      </c>
      <c r="H12" s="356" t="s">
        <v>40</v>
      </c>
      <c r="I12" s="357">
        <v>9031955.913125</v>
      </c>
      <c r="J12" s="354">
        <f>+J7</f>
        <v>102878176.5</v>
      </c>
      <c r="K12" s="355">
        <f aca="true" t="shared" si="0" ref="K12:Q12">+K7</f>
        <v>888374040.02</v>
      </c>
      <c r="L12" s="355">
        <f t="shared" si="0"/>
        <v>4503952.73</v>
      </c>
      <c r="M12" s="355">
        <f t="shared" si="0"/>
        <v>11147298.39</v>
      </c>
      <c r="N12" s="355">
        <f t="shared" si="0"/>
        <v>1006903467.64</v>
      </c>
      <c r="O12" s="459">
        <f t="shared" si="0"/>
        <v>14</v>
      </c>
      <c r="P12" s="356" t="str">
        <f t="shared" si="0"/>
        <v>เรื่อง</v>
      </c>
      <c r="Q12" s="357">
        <f t="shared" si="0"/>
        <v>71921676.26</v>
      </c>
      <c r="R12" s="358">
        <f>SUM(R7:R11)</f>
        <v>248.38227363382964</v>
      </c>
      <c r="S12" s="359">
        <f>SUM(S7:S11)</f>
        <v>-56.25</v>
      </c>
      <c r="T12" s="360">
        <f>SUM(T7:T11)</f>
        <v>696.3023397344679</v>
      </c>
    </row>
    <row r="13" spans="1:20" s="361" customFormat="1" ht="19.5" thickTop="1">
      <c r="A13" s="362"/>
      <c r="B13" s="363"/>
      <c r="C13" s="363"/>
      <c r="D13" s="363"/>
      <c r="E13" s="363"/>
      <c r="F13" s="363"/>
      <c r="G13" s="364"/>
      <c r="H13" s="362"/>
      <c r="I13" s="363"/>
      <c r="J13" s="363"/>
      <c r="K13" s="363"/>
      <c r="L13" s="363"/>
      <c r="M13" s="363"/>
      <c r="N13" s="363"/>
      <c r="O13" s="364"/>
      <c r="P13" s="362"/>
      <c r="Q13" s="363"/>
      <c r="R13" s="365"/>
      <c r="S13" s="366"/>
      <c r="T13" s="365"/>
    </row>
    <row r="15" spans="1:20" s="300" customFormat="1" ht="28.5">
      <c r="A15" s="561" t="s">
        <v>57</v>
      </c>
      <c r="B15" s="561"/>
      <c r="C15" s="561"/>
      <c r="D15" s="561"/>
      <c r="E15" s="561"/>
      <c r="F15" s="561"/>
      <c r="G15" s="561"/>
      <c r="H15" s="561"/>
      <c r="I15" s="561"/>
      <c r="J15" s="562"/>
      <c r="K15" s="562"/>
      <c r="L15" s="562"/>
      <c r="M15" s="562"/>
      <c r="N15" s="561"/>
      <c r="O15" s="602"/>
      <c r="P15" s="615"/>
      <c r="Q15" s="561"/>
      <c r="R15" s="616"/>
      <c r="S15" s="603"/>
      <c r="T15" s="616"/>
    </row>
    <row r="16" spans="1:20" s="300" customFormat="1" ht="28.5">
      <c r="A16" s="562" t="s">
        <v>138</v>
      </c>
      <c r="B16" s="562"/>
      <c r="C16" s="562"/>
      <c r="D16" s="562"/>
      <c r="E16" s="562"/>
      <c r="F16" s="562"/>
      <c r="G16" s="562"/>
      <c r="H16" s="562"/>
      <c r="I16" s="562"/>
      <c r="J16" s="562"/>
      <c r="K16" s="562"/>
      <c r="L16" s="562"/>
      <c r="M16" s="562"/>
      <c r="N16" s="561"/>
      <c r="O16" s="602"/>
      <c r="P16" s="615"/>
      <c r="Q16" s="561"/>
      <c r="R16" s="616"/>
      <c r="S16" s="603"/>
      <c r="T16" s="616"/>
    </row>
    <row r="17" spans="1:20" s="300" customFormat="1" ht="93.75" customHeight="1">
      <c r="A17" s="582" t="s">
        <v>139</v>
      </c>
      <c r="B17" s="582" t="s">
        <v>108</v>
      </c>
      <c r="C17" s="699" t="s">
        <v>279</v>
      </c>
      <c r="D17" s="699"/>
      <c r="E17" s="699"/>
      <c r="F17" s="699"/>
      <c r="G17" s="699"/>
      <c r="H17" s="699"/>
      <c r="I17" s="699"/>
      <c r="J17" s="699"/>
      <c r="K17" s="699"/>
      <c r="L17" s="699"/>
      <c r="M17" s="699"/>
      <c r="N17" s="699"/>
      <c r="O17" s="699"/>
      <c r="P17" s="699"/>
      <c r="Q17" s="699"/>
      <c r="R17" s="699"/>
      <c r="S17" s="699"/>
      <c r="T17" s="699"/>
    </row>
    <row r="18" spans="1:20" s="300" customFormat="1" ht="28.5">
      <c r="A18" s="567"/>
      <c r="B18" s="566"/>
      <c r="C18" s="560"/>
      <c r="D18" s="560"/>
      <c r="E18" s="305"/>
      <c r="F18" s="299"/>
      <c r="G18" s="303"/>
      <c r="H18" s="306"/>
      <c r="I18" s="299"/>
      <c r="J18" s="305"/>
      <c r="K18" s="305"/>
      <c r="L18" s="305"/>
      <c r="M18" s="305"/>
      <c r="N18" s="299"/>
      <c r="O18" s="303"/>
      <c r="P18" s="306"/>
      <c r="Q18" s="299"/>
      <c r="R18" s="302"/>
      <c r="S18" s="304"/>
      <c r="T18" s="302"/>
    </row>
    <row r="19" spans="2:20" s="300" customFormat="1" ht="28.5">
      <c r="B19" s="307"/>
      <c r="C19" s="308"/>
      <c r="D19" s="305"/>
      <c r="E19" s="305"/>
      <c r="F19" s="299"/>
      <c r="G19" s="303"/>
      <c r="H19" s="306"/>
      <c r="I19" s="299"/>
      <c r="J19" s="305"/>
      <c r="K19" s="305"/>
      <c r="L19" s="305"/>
      <c r="M19" s="305"/>
      <c r="N19" s="299"/>
      <c r="O19" s="303"/>
      <c r="P19" s="306"/>
      <c r="Q19" s="299"/>
      <c r="R19" s="302"/>
      <c r="S19" s="304"/>
      <c r="T19" s="302"/>
    </row>
    <row r="20" spans="2:20" s="284" customFormat="1" ht="21">
      <c r="B20" s="367"/>
      <c r="C20" s="126"/>
      <c r="D20" s="126"/>
      <c r="E20" s="130"/>
      <c r="F20" s="119"/>
      <c r="G20" s="129"/>
      <c r="I20" s="119"/>
      <c r="J20" s="564"/>
      <c r="K20" s="126"/>
      <c r="L20" s="126"/>
      <c r="M20" s="130"/>
      <c r="N20" s="119"/>
      <c r="O20" s="129"/>
      <c r="P20" s="310"/>
      <c r="Q20" s="119"/>
      <c r="R20" s="124"/>
      <c r="S20" s="115"/>
      <c r="T20" s="124"/>
    </row>
    <row r="21" spans="2:20" s="284" customFormat="1" ht="21">
      <c r="B21" s="126"/>
      <c r="C21" s="126"/>
      <c r="D21" s="126"/>
      <c r="E21" s="126"/>
      <c r="F21" s="119"/>
      <c r="G21" s="129"/>
      <c r="H21" s="310"/>
      <c r="I21" s="119"/>
      <c r="J21" s="126"/>
      <c r="K21" s="126"/>
      <c r="L21" s="126"/>
      <c r="M21" s="126"/>
      <c r="N21" s="119"/>
      <c r="O21" s="129"/>
      <c r="P21" s="310"/>
      <c r="Q21" s="119"/>
      <c r="R21" s="124"/>
      <c r="S21" s="115"/>
      <c r="T21" s="124"/>
    </row>
    <row r="43" spans="5:13" ht="18.75">
      <c r="E43" s="137"/>
      <c r="M43" s="137"/>
    </row>
    <row r="44" spans="5:13" ht="18.75">
      <c r="E44" s="137"/>
      <c r="M44" s="137"/>
    </row>
    <row r="45" spans="5:13" ht="18.75">
      <c r="E45" s="137"/>
      <c r="M45" s="137"/>
    </row>
  </sheetData>
  <sheetProtection/>
  <mergeCells count="10">
    <mergeCell ref="C17:T17"/>
    <mergeCell ref="A4:A5"/>
    <mergeCell ref="B4:I4"/>
    <mergeCell ref="J4:Q4"/>
    <mergeCell ref="R4:T4"/>
    <mergeCell ref="A1:T1"/>
    <mergeCell ref="R3:T3"/>
    <mergeCell ref="A2:I2"/>
    <mergeCell ref="J2:Q2"/>
    <mergeCell ref="R2:T2"/>
  </mergeCells>
  <printOptions horizontalCentered="1"/>
  <pageMargins left="0.1968503937007874" right="0.1968503937007874" top="0.7480314960629921" bottom="0.15748031496062992" header="0.11811023622047245" footer="0.11811023622047245"/>
  <pageSetup horizontalDpi="600" verticalDpi="600" orientation="landscape" paperSize="9" scale="5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</sheetPr>
  <dimension ref="A1:AM39"/>
  <sheetViews>
    <sheetView zoomScale="75" zoomScaleNormal="75" zoomScaleSheetLayoutView="50" zoomScalePageLayoutView="0" workbookViewId="0" topLeftCell="A1">
      <selection activeCell="A1" sqref="A1:W1"/>
    </sheetView>
  </sheetViews>
  <sheetFormatPr defaultColWidth="9.00390625" defaultRowHeight="15"/>
  <cols>
    <col min="1" max="1" width="29.7109375" style="2" customWidth="1"/>
    <col min="2" max="2" width="16.7109375" style="465" customWidth="1"/>
    <col min="3" max="3" width="15.7109375" style="465" customWidth="1"/>
    <col min="4" max="4" width="19.7109375" style="465" bestFit="1" customWidth="1"/>
    <col min="5" max="5" width="18.00390625" style="465" bestFit="1" customWidth="1"/>
    <col min="6" max="6" width="14.7109375" style="465" customWidth="1"/>
    <col min="7" max="7" width="13.00390625" style="466" customWidth="1"/>
    <col min="8" max="8" width="18.8515625" style="465" customWidth="1"/>
    <col min="9" max="9" width="17.28125" style="465" customWidth="1"/>
    <col min="10" max="10" width="22.140625" style="465" bestFit="1" customWidth="1"/>
    <col min="11" max="11" width="17.00390625" style="465" customWidth="1"/>
    <col min="12" max="12" width="15.421875" style="465" customWidth="1"/>
    <col min="13" max="13" width="14.421875" style="465" customWidth="1"/>
    <col min="14" max="14" width="16.7109375" style="467" customWidth="1"/>
    <col min="15" max="15" width="15.7109375" style="465" customWidth="1"/>
    <col min="16" max="16" width="19.28125" style="465" bestFit="1" customWidth="1"/>
    <col min="17" max="17" width="15.00390625" style="465" customWidth="1"/>
    <col min="18" max="18" width="17.8515625" style="465" customWidth="1"/>
    <col min="19" max="19" width="17.8515625" style="467" bestFit="1" customWidth="1"/>
    <col min="20" max="20" width="16.8515625" style="465" bestFit="1" customWidth="1"/>
    <col min="21" max="21" width="8.7109375" style="570" customWidth="1"/>
    <col min="22" max="22" width="10.421875" style="570" bestFit="1" customWidth="1"/>
    <col min="23" max="23" width="10.8515625" style="570" customWidth="1"/>
    <col min="24" max="25" width="16.8515625" style="2" bestFit="1" customWidth="1"/>
    <col min="26" max="26" width="11.57421875" style="2" bestFit="1" customWidth="1"/>
    <col min="27" max="16384" width="9.00390625" style="2" customWidth="1"/>
  </cols>
  <sheetData>
    <row r="1" spans="1:24" s="568" customFormat="1" ht="30">
      <c r="A1" s="745" t="s">
        <v>219</v>
      </c>
      <c r="B1" s="745"/>
      <c r="C1" s="745"/>
      <c r="D1" s="745"/>
      <c r="E1" s="745"/>
      <c r="F1" s="745"/>
      <c r="G1" s="745"/>
      <c r="H1" s="745"/>
      <c r="I1" s="745"/>
      <c r="J1" s="745"/>
      <c r="K1" s="745"/>
      <c r="L1" s="745"/>
      <c r="M1" s="745"/>
      <c r="N1" s="745"/>
      <c r="O1" s="745"/>
      <c r="P1" s="745"/>
      <c r="Q1" s="745"/>
      <c r="R1" s="745"/>
      <c r="S1" s="745"/>
      <c r="T1" s="745"/>
      <c r="U1" s="745"/>
      <c r="V1" s="745"/>
      <c r="W1" s="745"/>
      <c r="X1" s="462"/>
    </row>
    <row r="2" spans="1:24" s="569" customFormat="1" ht="30">
      <c r="A2" s="746" t="s">
        <v>235</v>
      </c>
      <c r="B2" s="746"/>
      <c r="C2" s="746"/>
      <c r="D2" s="746"/>
      <c r="E2" s="746"/>
      <c r="F2" s="746"/>
      <c r="G2" s="746"/>
      <c r="H2" s="746"/>
      <c r="I2" s="746"/>
      <c r="J2" s="746"/>
      <c r="K2" s="746"/>
      <c r="L2" s="746"/>
      <c r="M2" s="746"/>
      <c r="N2" s="746"/>
      <c r="O2" s="746"/>
      <c r="P2" s="746"/>
      <c r="Q2" s="746"/>
      <c r="R2" s="746"/>
      <c r="S2" s="746"/>
      <c r="T2" s="746"/>
      <c r="U2" s="463"/>
      <c r="V2" s="463"/>
      <c r="W2" s="464"/>
      <c r="X2" s="464"/>
    </row>
    <row r="3" spans="23:24" ht="21.75" thickBot="1">
      <c r="W3" s="468" t="s">
        <v>58</v>
      </c>
      <c r="X3" s="15"/>
    </row>
    <row r="4" spans="1:23" s="1" customFormat="1" ht="26.25" customHeight="1" thickBot="1">
      <c r="A4" s="747" t="s">
        <v>10</v>
      </c>
      <c r="B4" s="750" t="s">
        <v>231</v>
      </c>
      <c r="C4" s="751"/>
      <c r="D4" s="751"/>
      <c r="E4" s="751"/>
      <c r="F4" s="751"/>
      <c r="G4" s="751"/>
      <c r="H4" s="751"/>
      <c r="I4" s="751"/>
      <c r="J4" s="752"/>
      <c r="K4" s="753" t="s">
        <v>232</v>
      </c>
      <c r="L4" s="754"/>
      <c r="M4" s="754"/>
      <c r="N4" s="754"/>
      <c r="O4" s="754"/>
      <c r="P4" s="754"/>
      <c r="Q4" s="754"/>
      <c r="R4" s="754"/>
      <c r="S4" s="754"/>
      <c r="T4" s="755"/>
      <c r="U4" s="739" t="s">
        <v>71</v>
      </c>
      <c r="V4" s="740"/>
      <c r="W4" s="741"/>
    </row>
    <row r="5" spans="1:23" s="1" customFormat="1" ht="23.25" customHeight="1">
      <c r="A5" s="748"/>
      <c r="B5" s="756" t="s">
        <v>60</v>
      </c>
      <c r="C5" s="732"/>
      <c r="D5" s="732"/>
      <c r="E5" s="732" t="s">
        <v>61</v>
      </c>
      <c r="F5" s="732"/>
      <c r="G5" s="732"/>
      <c r="H5" s="732"/>
      <c r="I5" s="732"/>
      <c r="J5" s="724" t="s">
        <v>17</v>
      </c>
      <c r="K5" s="733" t="s">
        <v>60</v>
      </c>
      <c r="L5" s="734"/>
      <c r="M5" s="734"/>
      <c r="N5" s="734"/>
      <c r="O5" s="734" t="s">
        <v>61</v>
      </c>
      <c r="P5" s="735"/>
      <c r="Q5" s="735"/>
      <c r="R5" s="735"/>
      <c r="S5" s="734"/>
      <c r="T5" s="724" t="s">
        <v>17</v>
      </c>
      <c r="U5" s="712" t="s">
        <v>236</v>
      </c>
      <c r="V5" s="715" t="s">
        <v>238</v>
      </c>
      <c r="W5" s="718" t="s">
        <v>237</v>
      </c>
    </row>
    <row r="6" spans="1:23" s="1" customFormat="1" ht="51.75" customHeight="1">
      <c r="A6" s="748"/>
      <c r="B6" s="727" t="s">
        <v>239</v>
      </c>
      <c r="C6" s="728" t="s">
        <v>240</v>
      </c>
      <c r="D6" s="728" t="s">
        <v>242</v>
      </c>
      <c r="E6" s="728" t="s">
        <v>239</v>
      </c>
      <c r="F6" s="728" t="s">
        <v>243</v>
      </c>
      <c r="G6" s="738" t="s">
        <v>244</v>
      </c>
      <c r="H6" s="728" t="s">
        <v>246</v>
      </c>
      <c r="I6" s="728" t="s">
        <v>242</v>
      </c>
      <c r="J6" s="725"/>
      <c r="K6" s="742" t="s">
        <v>239</v>
      </c>
      <c r="L6" s="723" t="s">
        <v>240</v>
      </c>
      <c r="M6" s="721" t="s">
        <v>241</v>
      </c>
      <c r="N6" s="723" t="s">
        <v>242</v>
      </c>
      <c r="O6" s="723" t="s">
        <v>239</v>
      </c>
      <c r="P6" s="723" t="s">
        <v>243</v>
      </c>
      <c r="Q6" s="723" t="s">
        <v>244</v>
      </c>
      <c r="R6" s="728" t="s">
        <v>245</v>
      </c>
      <c r="S6" s="728" t="s">
        <v>242</v>
      </c>
      <c r="T6" s="736"/>
      <c r="U6" s="713"/>
      <c r="V6" s="716"/>
      <c r="W6" s="719"/>
    </row>
    <row r="7" spans="1:23" s="1" customFormat="1" ht="54.75" customHeight="1">
      <c r="A7" s="749"/>
      <c r="B7" s="727"/>
      <c r="C7" s="728"/>
      <c r="D7" s="728"/>
      <c r="E7" s="728"/>
      <c r="F7" s="728"/>
      <c r="G7" s="738"/>
      <c r="H7" s="728"/>
      <c r="I7" s="728"/>
      <c r="J7" s="726"/>
      <c r="K7" s="742"/>
      <c r="L7" s="723"/>
      <c r="M7" s="722"/>
      <c r="N7" s="723"/>
      <c r="O7" s="723"/>
      <c r="P7" s="723"/>
      <c r="Q7" s="723"/>
      <c r="R7" s="728"/>
      <c r="S7" s="728"/>
      <c r="T7" s="737"/>
      <c r="U7" s="714"/>
      <c r="V7" s="717"/>
      <c r="W7" s="720"/>
    </row>
    <row r="8" spans="1:23" s="571" customFormat="1" ht="24.75" customHeight="1">
      <c r="A8" s="470" t="s">
        <v>13</v>
      </c>
      <c r="B8" s="471"/>
      <c r="C8" s="472"/>
      <c r="D8" s="472"/>
      <c r="E8" s="472"/>
      <c r="F8" s="472"/>
      <c r="G8" s="472"/>
      <c r="H8" s="472"/>
      <c r="I8" s="472"/>
      <c r="J8" s="473"/>
      <c r="K8" s="471"/>
      <c r="L8" s="472"/>
      <c r="M8" s="472"/>
      <c r="N8" s="474"/>
      <c r="O8" s="472"/>
      <c r="P8" s="472"/>
      <c r="Q8" s="472"/>
      <c r="R8" s="472"/>
      <c r="S8" s="474"/>
      <c r="T8" s="473"/>
      <c r="U8" s="475"/>
      <c r="V8" s="476"/>
      <c r="W8" s="477"/>
    </row>
    <row r="9" spans="1:39" s="488" customFormat="1" ht="43.5">
      <c r="A9" s="478" t="s">
        <v>62</v>
      </c>
      <c r="B9" s="479">
        <v>4933924.67</v>
      </c>
      <c r="C9" s="480">
        <v>159792.22</v>
      </c>
      <c r="D9" s="481">
        <v>5097524.88</v>
      </c>
      <c r="E9" s="480">
        <v>265675.49</v>
      </c>
      <c r="F9" s="480">
        <v>266125</v>
      </c>
      <c r="G9" s="480">
        <v>396064</v>
      </c>
      <c r="H9" s="480">
        <v>34330358.82</v>
      </c>
      <c r="I9" s="481">
        <v>35254415.32</v>
      </c>
      <c r="J9" s="482">
        <v>40351940.2</v>
      </c>
      <c r="K9" s="479">
        <v>4996369.7</v>
      </c>
      <c r="L9" s="480">
        <v>159279.94</v>
      </c>
      <c r="M9" s="480">
        <v>10</v>
      </c>
      <c r="N9" s="481">
        <f>SUM(K9:M9)</f>
        <v>5155659.640000001</v>
      </c>
      <c r="O9" s="480">
        <v>178824.85</v>
      </c>
      <c r="P9" s="480">
        <v>1463121.6</v>
      </c>
      <c r="Q9" s="480">
        <v>93267.33</v>
      </c>
      <c r="R9" s="480">
        <v>92353280.05</v>
      </c>
      <c r="S9" s="481">
        <f>SUM(O9:R9)</f>
        <v>94088493.83</v>
      </c>
      <c r="T9" s="483">
        <f>+N9+S9</f>
        <v>99244153.47</v>
      </c>
      <c r="U9" s="484">
        <f>(N9-D9)*100/D9</f>
        <v>1.140450735769645</v>
      </c>
      <c r="V9" s="485">
        <f aca="true" t="shared" si="0" ref="V9:W13">(S9-I9)*100/I9</f>
        <v>166.88428378678327</v>
      </c>
      <c r="W9" s="486">
        <f t="shared" si="0"/>
        <v>145.94642284387604</v>
      </c>
      <c r="Y9" s="487"/>
      <c r="Z9" s="487"/>
      <c r="AA9" s="487"/>
      <c r="AB9" s="487"/>
      <c r="AC9" s="487"/>
      <c r="AD9" s="487"/>
      <c r="AE9" s="487"/>
      <c r="AF9" s="487"/>
      <c r="AG9" s="487"/>
      <c r="AH9" s="487"/>
      <c r="AI9" s="487"/>
      <c r="AJ9" s="487"/>
      <c r="AK9" s="487"/>
      <c r="AL9" s="487"/>
      <c r="AM9" s="487"/>
    </row>
    <row r="10" spans="1:39" s="488" customFormat="1" ht="43.5">
      <c r="A10" s="478" t="s">
        <v>63</v>
      </c>
      <c r="B10" s="479">
        <v>3981990.02</v>
      </c>
      <c r="C10" s="480">
        <v>646280.62</v>
      </c>
      <c r="D10" s="481">
        <v>4526287.83</v>
      </c>
      <c r="E10" s="480">
        <v>161802.69</v>
      </c>
      <c r="F10" s="480">
        <v>744169.1</v>
      </c>
      <c r="G10" s="480">
        <v>25610</v>
      </c>
      <c r="H10" s="480">
        <v>9861952.13</v>
      </c>
      <c r="I10" s="481">
        <v>10895516.73</v>
      </c>
      <c r="J10" s="482">
        <v>15421804.56</v>
      </c>
      <c r="K10" s="479">
        <v>4490806.5</v>
      </c>
      <c r="L10" s="480">
        <v>1145578.37</v>
      </c>
      <c r="M10" s="480">
        <v>4</v>
      </c>
      <c r="N10" s="481">
        <f>SUM(K10:M10)</f>
        <v>5636388.87</v>
      </c>
      <c r="O10" s="480">
        <v>103838.26</v>
      </c>
      <c r="P10" s="480">
        <v>1071750.88</v>
      </c>
      <c r="Q10" s="480">
        <v>253572</v>
      </c>
      <c r="R10" s="480">
        <v>14539611.31</v>
      </c>
      <c r="S10" s="481">
        <f>SUM(O10:R10)</f>
        <v>15968772.450000001</v>
      </c>
      <c r="T10" s="483">
        <f>+N10+S10</f>
        <v>21605161.32</v>
      </c>
      <c r="U10" s="484">
        <f aca="true" t="shared" si="1" ref="U10:U18">(N10-D10)*100/D10</f>
        <v>24.525639590180457</v>
      </c>
      <c r="V10" s="485">
        <f t="shared" si="0"/>
        <v>46.56278215819876</v>
      </c>
      <c r="W10" s="486">
        <f t="shared" si="0"/>
        <v>40.09489768816004</v>
      </c>
      <c r="X10" s="487"/>
      <c r="Y10" s="487"/>
      <c r="Z10" s="487"/>
      <c r="AA10" s="487"/>
      <c r="AB10" s="487"/>
      <c r="AC10" s="487"/>
      <c r="AD10" s="487"/>
      <c r="AE10" s="487"/>
      <c r="AF10" s="487"/>
      <c r="AG10" s="487"/>
      <c r="AH10" s="487"/>
      <c r="AI10" s="487"/>
      <c r="AJ10" s="487"/>
      <c r="AK10" s="487"/>
      <c r="AL10" s="487"/>
      <c r="AM10" s="487"/>
    </row>
    <row r="11" spans="1:39" s="488" customFormat="1" ht="32.25" customHeight="1">
      <c r="A11" s="478" t="s">
        <v>64</v>
      </c>
      <c r="B11" s="479">
        <v>6138839.75</v>
      </c>
      <c r="C11" s="480">
        <v>200939.85</v>
      </c>
      <c r="D11" s="481">
        <v>6349142.05</v>
      </c>
      <c r="E11" s="480">
        <v>188753.2</v>
      </c>
      <c r="F11" s="480">
        <v>1044315</v>
      </c>
      <c r="G11" s="480">
        <v>52995</v>
      </c>
      <c r="H11" s="480">
        <v>78164631.13</v>
      </c>
      <c r="I11" s="481">
        <v>79441331.88</v>
      </c>
      <c r="J11" s="482">
        <v>85790473.92999999</v>
      </c>
      <c r="K11" s="479">
        <v>6960340.1</v>
      </c>
      <c r="L11" s="480">
        <v>217627.17</v>
      </c>
      <c r="M11" s="480">
        <v>2827.41</v>
      </c>
      <c r="N11" s="481">
        <f aca="true" t="shared" si="2" ref="N11:N18">SUM(K11:M11)</f>
        <v>7180794.68</v>
      </c>
      <c r="O11" s="480">
        <v>128290.47</v>
      </c>
      <c r="P11" s="480">
        <v>709135</v>
      </c>
      <c r="Q11" s="480">
        <v>290611.6</v>
      </c>
      <c r="R11" s="480">
        <v>101918621.72</v>
      </c>
      <c r="S11" s="481">
        <f>SUM(O11:R11)</f>
        <v>103046658.78999999</v>
      </c>
      <c r="T11" s="483">
        <f>+N11+S11</f>
        <v>110227453.47</v>
      </c>
      <c r="U11" s="484">
        <f t="shared" si="1"/>
        <v>13.098661574283094</v>
      </c>
      <c r="V11" s="485">
        <f t="shared" si="0"/>
        <v>29.71416308283576</v>
      </c>
      <c r="W11" s="486">
        <f t="shared" si="0"/>
        <v>28.484490667272862</v>
      </c>
      <c r="X11" s="487"/>
      <c r="Y11" s="487"/>
      <c r="Z11" s="487"/>
      <c r="AA11" s="487"/>
      <c r="AB11" s="487"/>
      <c r="AC11" s="487"/>
      <c r="AD11" s="487"/>
      <c r="AE11" s="487"/>
      <c r="AF11" s="487"/>
      <c r="AG11" s="487"/>
      <c r="AH11" s="487"/>
      <c r="AI11" s="487"/>
      <c r="AJ11" s="487"/>
      <c r="AK11" s="487"/>
      <c r="AL11" s="487"/>
      <c r="AM11" s="487"/>
    </row>
    <row r="12" spans="1:39" s="488" customFormat="1" ht="32.25" customHeight="1">
      <c r="A12" s="478" t="s">
        <v>65</v>
      </c>
      <c r="B12" s="479">
        <v>4677927.87</v>
      </c>
      <c r="C12" s="480">
        <v>211829.73</v>
      </c>
      <c r="D12" s="481">
        <v>4902980.5</v>
      </c>
      <c r="E12" s="480">
        <v>175945.9</v>
      </c>
      <c r="F12" s="480">
        <v>645099.74</v>
      </c>
      <c r="G12" s="480">
        <v>93986</v>
      </c>
      <c r="H12" s="480">
        <v>70114135.47</v>
      </c>
      <c r="I12" s="481">
        <v>71015944.21</v>
      </c>
      <c r="J12" s="482">
        <v>75918924.71</v>
      </c>
      <c r="K12" s="479">
        <v>5124366.87</v>
      </c>
      <c r="L12" s="480">
        <v>225201.19</v>
      </c>
      <c r="M12" s="480">
        <v>8</v>
      </c>
      <c r="N12" s="481">
        <f t="shared" si="2"/>
        <v>5349576.0600000005</v>
      </c>
      <c r="O12" s="480">
        <v>130483.34</v>
      </c>
      <c r="P12" s="480">
        <v>572096.22</v>
      </c>
      <c r="Q12" s="480">
        <v>405413.4</v>
      </c>
      <c r="R12" s="480">
        <v>136839210.41</v>
      </c>
      <c r="S12" s="481">
        <f>SUM(O12:R12)</f>
        <v>137947203.37</v>
      </c>
      <c r="T12" s="483">
        <f>+N12+S12</f>
        <v>143296779.43</v>
      </c>
      <c r="U12" s="484">
        <f t="shared" si="1"/>
        <v>9.108654623447931</v>
      </c>
      <c r="V12" s="485">
        <f t="shared" si="0"/>
        <v>94.24821412228043</v>
      </c>
      <c r="W12" s="486">
        <f t="shared" si="0"/>
        <v>88.74974846834868</v>
      </c>
      <c r="X12" s="487"/>
      <c r="Y12" s="487"/>
      <c r="Z12" s="487"/>
      <c r="AA12" s="487"/>
      <c r="AB12" s="487"/>
      <c r="AC12" s="487"/>
      <c r="AD12" s="487"/>
      <c r="AE12" s="487"/>
      <c r="AF12" s="487"/>
      <c r="AG12" s="487"/>
      <c r="AH12" s="487"/>
      <c r="AI12" s="487"/>
      <c r="AJ12" s="487"/>
      <c r="AK12" s="487"/>
      <c r="AL12" s="487"/>
      <c r="AM12" s="487"/>
    </row>
    <row r="13" spans="1:39" s="488" customFormat="1" ht="43.5">
      <c r="A13" s="478" t="s">
        <v>66</v>
      </c>
      <c r="B13" s="479">
        <v>4914926.25</v>
      </c>
      <c r="C13" s="480">
        <v>366976.25</v>
      </c>
      <c r="D13" s="481">
        <v>5290126.54</v>
      </c>
      <c r="E13" s="480">
        <v>122264.79</v>
      </c>
      <c r="F13" s="480">
        <v>16870</v>
      </c>
      <c r="G13" s="480">
        <v>2080</v>
      </c>
      <c r="H13" s="480">
        <v>16608661.52</v>
      </c>
      <c r="I13" s="481">
        <v>16741652.27</v>
      </c>
      <c r="J13" s="482">
        <v>22031778.81</v>
      </c>
      <c r="K13" s="479">
        <v>5177041.5</v>
      </c>
      <c r="L13" s="480">
        <v>363005.06</v>
      </c>
      <c r="M13" s="480">
        <v>15</v>
      </c>
      <c r="N13" s="481">
        <f t="shared" si="2"/>
        <v>5540061.56</v>
      </c>
      <c r="O13" s="480">
        <v>121753.36</v>
      </c>
      <c r="P13" s="480">
        <v>4017319.51</v>
      </c>
      <c r="Q13" s="480">
        <v>1238249</v>
      </c>
      <c r="R13" s="480">
        <v>528854817.87</v>
      </c>
      <c r="S13" s="481">
        <f>SUM(O13:R13)</f>
        <v>534232139.74</v>
      </c>
      <c r="T13" s="483">
        <f>+N13+S13</f>
        <v>539772201.3</v>
      </c>
      <c r="U13" s="484">
        <f t="shared" si="1"/>
        <v>4.724556550966729</v>
      </c>
      <c r="V13" s="485">
        <f t="shared" si="0"/>
        <v>3091.0359331576296</v>
      </c>
      <c r="W13" s="486">
        <f t="shared" si="0"/>
        <v>2349.971043895025</v>
      </c>
      <c r="X13" s="487"/>
      <c r="Y13" s="487"/>
      <c r="Z13" s="487"/>
      <c r="AA13" s="487"/>
      <c r="AB13" s="487"/>
      <c r="AC13" s="487"/>
      <c r="AD13" s="487"/>
      <c r="AE13" s="487"/>
      <c r="AF13" s="487"/>
      <c r="AG13" s="487"/>
      <c r="AH13" s="487"/>
      <c r="AI13" s="487"/>
      <c r="AJ13" s="487"/>
      <c r="AK13" s="487"/>
      <c r="AL13" s="487"/>
      <c r="AM13" s="487"/>
    </row>
    <row r="14" spans="1:39" s="571" customFormat="1" ht="30.75" customHeight="1">
      <c r="A14" s="510" t="s">
        <v>14</v>
      </c>
      <c r="B14" s="479"/>
      <c r="C14" s="480"/>
      <c r="D14" s="481"/>
      <c r="E14" s="480"/>
      <c r="F14" s="480"/>
      <c r="G14" s="480"/>
      <c r="H14" s="480"/>
      <c r="I14" s="481"/>
      <c r="J14" s="482"/>
      <c r="K14" s="479"/>
      <c r="L14" s="480"/>
      <c r="M14" s="480"/>
      <c r="N14" s="481"/>
      <c r="O14" s="480"/>
      <c r="P14" s="480"/>
      <c r="Q14" s="480"/>
      <c r="R14" s="480"/>
      <c r="S14" s="481"/>
      <c r="T14" s="483"/>
      <c r="U14" s="484"/>
      <c r="V14" s="485"/>
      <c r="W14" s="486"/>
      <c r="X14" s="572"/>
      <c r="Y14" s="572"/>
      <c r="Z14" s="572"/>
      <c r="AA14" s="487"/>
      <c r="AB14" s="572"/>
      <c r="AC14" s="572"/>
      <c r="AD14" s="572"/>
      <c r="AE14" s="572"/>
      <c r="AF14" s="572"/>
      <c r="AG14" s="572"/>
      <c r="AH14" s="572"/>
      <c r="AI14" s="572"/>
      <c r="AJ14" s="572"/>
      <c r="AK14" s="572"/>
      <c r="AL14" s="572"/>
      <c r="AM14" s="572"/>
    </row>
    <row r="15" spans="1:39" s="492" customFormat="1" ht="38.25" customHeight="1">
      <c r="A15" s="478" t="s">
        <v>67</v>
      </c>
      <c r="B15" s="573">
        <v>4714589.56</v>
      </c>
      <c r="C15" s="489">
        <v>47618.6</v>
      </c>
      <c r="D15" s="481">
        <v>4624668.2299999995</v>
      </c>
      <c r="E15" s="489">
        <v>9088.07</v>
      </c>
      <c r="F15" s="489">
        <v>21400</v>
      </c>
      <c r="G15" s="489">
        <v>250947.35</v>
      </c>
      <c r="H15" s="489">
        <v>837213.13</v>
      </c>
      <c r="I15" s="481">
        <v>1256188.48</v>
      </c>
      <c r="J15" s="482">
        <v>5880856.709999999</v>
      </c>
      <c r="K15" s="573">
        <v>5408909.74</v>
      </c>
      <c r="L15" s="489">
        <v>32440.47</v>
      </c>
      <c r="M15" s="489">
        <v>1358.58</v>
      </c>
      <c r="N15" s="481">
        <f t="shared" si="2"/>
        <v>5442708.79</v>
      </c>
      <c r="O15" s="490">
        <v>9665.78</v>
      </c>
      <c r="P15" s="553">
        <v>306610</v>
      </c>
      <c r="Q15" s="489">
        <v>289191.34</v>
      </c>
      <c r="R15" s="489">
        <v>658159.72</v>
      </c>
      <c r="S15" s="481">
        <f>SUM(O15:R15)</f>
        <v>1263626.84</v>
      </c>
      <c r="T15" s="483">
        <f>+N15+S15</f>
        <v>6706335.63</v>
      </c>
      <c r="U15" s="484">
        <f t="shared" si="1"/>
        <v>17.68863233676766</v>
      </c>
      <c r="V15" s="485">
        <f aca="true" t="shared" si="3" ref="V15:W19">(S15-I15)*100/I15</f>
        <v>0.5921372563454891</v>
      </c>
      <c r="W15" s="486">
        <f t="shared" si="3"/>
        <v>14.036712008240736</v>
      </c>
      <c r="X15" s="491"/>
      <c r="Y15" s="491"/>
      <c r="Z15" s="491"/>
      <c r="AA15" s="487"/>
      <c r="AB15" s="491"/>
      <c r="AC15" s="491"/>
      <c r="AD15" s="491"/>
      <c r="AE15" s="491"/>
      <c r="AF15" s="491"/>
      <c r="AG15" s="491"/>
      <c r="AH15" s="491"/>
      <c r="AI15" s="491"/>
      <c r="AJ15" s="491"/>
      <c r="AK15" s="491"/>
      <c r="AL15" s="491"/>
      <c r="AM15" s="491"/>
    </row>
    <row r="16" spans="1:39" s="492" customFormat="1" ht="31.5" customHeight="1">
      <c r="A16" s="478" t="s">
        <v>68</v>
      </c>
      <c r="B16" s="573">
        <v>1305711.14</v>
      </c>
      <c r="C16" s="489">
        <v>49970.09</v>
      </c>
      <c r="D16" s="481">
        <v>1354707.02</v>
      </c>
      <c r="E16" s="489">
        <v>7745.79</v>
      </c>
      <c r="F16" s="489">
        <v>29025</v>
      </c>
      <c r="G16" s="489">
        <v>500</v>
      </c>
      <c r="H16" s="489">
        <v>109650.73</v>
      </c>
      <c r="I16" s="481">
        <v>147895.72999999998</v>
      </c>
      <c r="J16" s="482">
        <v>1502602.75</v>
      </c>
      <c r="K16" s="573">
        <v>1353929</v>
      </c>
      <c r="L16" s="489">
        <v>42235.9</v>
      </c>
      <c r="M16" s="489">
        <v>5</v>
      </c>
      <c r="N16" s="481">
        <f t="shared" si="2"/>
        <v>1396169.9</v>
      </c>
      <c r="O16" s="490">
        <v>7557.02</v>
      </c>
      <c r="P16" s="490">
        <v>0</v>
      </c>
      <c r="Q16" s="489">
        <v>127752</v>
      </c>
      <c r="R16" s="489">
        <v>35024.59</v>
      </c>
      <c r="S16" s="481">
        <f>SUM(O16:R16)</f>
        <v>170333.61</v>
      </c>
      <c r="T16" s="483">
        <f>+N16+S16</f>
        <v>1566503.5099999998</v>
      </c>
      <c r="U16" s="484">
        <f t="shared" si="1"/>
        <v>3.0606529225780412</v>
      </c>
      <c r="V16" s="485">
        <f t="shared" si="3"/>
        <v>15.171418404033712</v>
      </c>
      <c r="W16" s="486">
        <f t="shared" si="3"/>
        <v>4.2526715727094055</v>
      </c>
      <c r="X16" s="491"/>
      <c r="Y16" s="491"/>
      <c r="Z16" s="491"/>
      <c r="AA16" s="487"/>
      <c r="AB16" s="491"/>
      <c r="AC16" s="491"/>
      <c r="AD16" s="491"/>
      <c r="AE16" s="491"/>
      <c r="AF16" s="491"/>
      <c r="AG16" s="491"/>
      <c r="AH16" s="491"/>
      <c r="AI16" s="491"/>
      <c r="AJ16" s="491"/>
      <c r="AK16" s="491"/>
      <c r="AL16" s="491"/>
      <c r="AM16" s="491"/>
    </row>
    <row r="17" spans="1:39" s="492" customFormat="1" ht="31.5" customHeight="1">
      <c r="A17" s="478" t="s">
        <v>233</v>
      </c>
      <c r="B17" s="573">
        <v>13204014.139999999</v>
      </c>
      <c r="C17" s="489">
        <v>1073036.74</v>
      </c>
      <c r="D17" s="481">
        <v>14133629.6</v>
      </c>
      <c r="E17" s="489">
        <v>696093.48</v>
      </c>
      <c r="F17" s="489">
        <v>767584.58</v>
      </c>
      <c r="G17" s="489">
        <v>9580</v>
      </c>
      <c r="H17" s="489">
        <v>9618039.11</v>
      </c>
      <c r="I17" s="481">
        <v>11234718.45</v>
      </c>
      <c r="J17" s="482">
        <v>25368348.049999997</v>
      </c>
      <c r="K17" s="573">
        <v>17117492.02</v>
      </c>
      <c r="L17" s="489">
        <v>6041633.42</v>
      </c>
      <c r="M17" s="489">
        <v>4058.88</v>
      </c>
      <c r="N17" s="481">
        <f>SUM(K17:M17)</f>
        <v>23163184.319999997</v>
      </c>
      <c r="O17" s="489">
        <v>658669.47</v>
      </c>
      <c r="P17" s="489">
        <v>2001641</v>
      </c>
      <c r="Q17" s="489">
        <v>121375</v>
      </c>
      <c r="R17" s="489">
        <v>48619281.07</v>
      </c>
      <c r="S17" s="481">
        <f>SUM(O17:R17)</f>
        <v>51400966.54</v>
      </c>
      <c r="T17" s="483">
        <f>+N17+S17</f>
        <v>74564150.86</v>
      </c>
      <c r="U17" s="484">
        <f t="shared" si="1"/>
        <v>63.887019651342754</v>
      </c>
      <c r="V17" s="485">
        <f>(S17-I17)*100/I17</f>
        <v>357.518955804362</v>
      </c>
      <c r="W17" s="486">
        <f t="shared" si="3"/>
        <v>193.92592183392094</v>
      </c>
      <c r="X17" s="491"/>
      <c r="Y17" s="491"/>
      <c r="Z17" s="491"/>
      <c r="AA17" s="487"/>
      <c r="AB17" s="491"/>
      <c r="AC17" s="491"/>
      <c r="AD17" s="491"/>
      <c r="AE17" s="491"/>
      <c r="AF17" s="491"/>
      <c r="AG17" s="491"/>
      <c r="AH17" s="491"/>
      <c r="AI17" s="491"/>
      <c r="AJ17" s="491"/>
      <c r="AK17" s="491"/>
      <c r="AL17" s="491"/>
      <c r="AM17" s="491"/>
    </row>
    <row r="18" spans="1:39" s="492" customFormat="1" ht="33.75" customHeight="1">
      <c r="A18" s="478" t="s">
        <v>234</v>
      </c>
      <c r="B18" s="573">
        <v>789237.5</v>
      </c>
      <c r="C18" s="489">
        <v>36418.37</v>
      </c>
      <c r="D18" s="481">
        <v>808528.28</v>
      </c>
      <c r="E18" s="489">
        <v>2191.41</v>
      </c>
      <c r="F18" s="489">
        <v>117950</v>
      </c>
      <c r="G18" s="489">
        <v>0</v>
      </c>
      <c r="H18" s="489">
        <v>33640.09</v>
      </c>
      <c r="I18" s="481">
        <v>170909.09</v>
      </c>
      <c r="J18" s="482">
        <v>979437.37</v>
      </c>
      <c r="K18" s="573">
        <v>669491.65</v>
      </c>
      <c r="L18" s="489">
        <v>39061.42</v>
      </c>
      <c r="M18" s="489">
        <v>1</v>
      </c>
      <c r="N18" s="481">
        <f t="shared" si="2"/>
        <v>708554.0700000001</v>
      </c>
      <c r="O18" s="490">
        <v>4887.66</v>
      </c>
      <c r="P18" s="489">
        <v>7600</v>
      </c>
      <c r="Q18" s="490">
        <v>0</v>
      </c>
      <c r="R18" s="489">
        <v>19699.82</v>
      </c>
      <c r="S18" s="481">
        <f>SUM(O18:R18)</f>
        <v>32187.48</v>
      </c>
      <c r="T18" s="483">
        <f>+N18+S18</f>
        <v>740741.55</v>
      </c>
      <c r="U18" s="484">
        <f t="shared" si="1"/>
        <v>-12.364961433383623</v>
      </c>
      <c r="V18" s="485">
        <f>(S18-I18)*100/I18</f>
        <v>-81.16689989982393</v>
      </c>
      <c r="W18" s="486">
        <f t="shared" si="3"/>
        <v>-24.37070784832316</v>
      </c>
      <c r="X18" s="491"/>
      <c r="Y18" s="491"/>
      <c r="Z18" s="491"/>
      <c r="AA18" s="487"/>
      <c r="AB18" s="491"/>
      <c r="AC18" s="491"/>
      <c r="AD18" s="491"/>
      <c r="AE18" s="491"/>
      <c r="AF18" s="491"/>
      <c r="AG18" s="491"/>
      <c r="AH18" s="491"/>
      <c r="AI18" s="491"/>
      <c r="AJ18" s="491"/>
      <c r="AK18" s="491"/>
      <c r="AL18" s="491"/>
      <c r="AM18" s="491"/>
    </row>
    <row r="19" spans="1:39" s="575" customFormat="1" ht="28.5" customHeight="1" thickBot="1">
      <c r="A19" s="511" t="s">
        <v>9</v>
      </c>
      <c r="B19" s="512">
        <v>44294732.45999999</v>
      </c>
      <c r="C19" s="513">
        <v>2792862.47</v>
      </c>
      <c r="D19" s="513">
        <v>47087594.93</v>
      </c>
      <c r="E19" s="513">
        <v>1995989.26</v>
      </c>
      <c r="F19" s="513">
        <v>3652538.42</v>
      </c>
      <c r="G19" s="514">
        <v>831762.35</v>
      </c>
      <c r="H19" s="513">
        <v>219678282.13</v>
      </c>
      <c r="I19" s="513">
        <v>226158572.15999997</v>
      </c>
      <c r="J19" s="515">
        <v>273246167.09</v>
      </c>
      <c r="K19" s="512">
        <f>SUM(K9:K18)</f>
        <v>51298747.07999999</v>
      </c>
      <c r="L19" s="513">
        <f>SUM(L9:L18)</f>
        <v>8266062.9399999995</v>
      </c>
      <c r="M19" s="513">
        <f>SUM(M9:M18)</f>
        <v>8287.869999999999</v>
      </c>
      <c r="N19" s="514">
        <f>SUM(K19:M19)</f>
        <v>59573097.889999986</v>
      </c>
      <c r="O19" s="513">
        <f>SUM(O9:O18)</f>
        <v>1343970.2099999997</v>
      </c>
      <c r="P19" s="513">
        <f>SUM(P9:P18)</f>
        <v>10149274.21</v>
      </c>
      <c r="Q19" s="513">
        <f>SUM(Q9:Q18)</f>
        <v>2819431.67</v>
      </c>
      <c r="R19" s="513">
        <f>SUM(R9:R18)</f>
        <v>923837706.5600002</v>
      </c>
      <c r="S19" s="514">
        <f>SUM(O19:R19)</f>
        <v>938150382.6500002</v>
      </c>
      <c r="T19" s="516">
        <f>SUM(T9:T18)</f>
        <v>997723480.54</v>
      </c>
      <c r="U19" s="517">
        <f>(N19-D19)*100/D19</f>
        <v>26.515482429206298</v>
      </c>
      <c r="V19" s="518">
        <f t="shared" si="3"/>
        <v>314.8197318765741</v>
      </c>
      <c r="W19" s="515">
        <f t="shared" si="3"/>
        <v>265.1372281505331</v>
      </c>
      <c r="X19" s="574"/>
      <c r="Y19" s="574"/>
      <c r="Z19" s="574"/>
      <c r="AA19" s="574"/>
      <c r="AB19" s="574"/>
      <c r="AC19" s="574"/>
      <c r="AD19" s="574"/>
      <c r="AE19" s="574"/>
      <c r="AF19" s="574"/>
      <c r="AG19" s="574"/>
      <c r="AH19" s="574"/>
      <c r="AI19" s="574"/>
      <c r="AJ19" s="574"/>
      <c r="AK19" s="574"/>
      <c r="AL19" s="574"/>
      <c r="AM19" s="574"/>
    </row>
    <row r="20" spans="1:39" s="577" customFormat="1" ht="15.75" customHeight="1" thickTop="1">
      <c r="A20" s="493"/>
      <c r="B20" s="494"/>
      <c r="C20" s="494"/>
      <c r="D20" s="494"/>
      <c r="E20" s="494"/>
      <c r="F20" s="494"/>
      <c r="G20" s="495"/>
      <c r="H20" s="494"/>
      <c r="I20" s="494"/>
      <c r="J20" s="496"/>
      <c r="K20" s="494"/>
      <c r="L20" s="494"/>
      <c r="M20" s="494"/>
      <c r="N20" s="494"/>
      <c r="O20" s="494"/>
      <c r="P20" s="494"/>
      <c r="Q20" s="494"/>
      <c r="R20" s="494"/>
      <c r="S20" s="494"/>
      <c r="T20" s="497"/>
      <c r="U20" s="496"/>
      <c r="V20" s="496"/>
      <c r="W20" s="496"/>
      <c r="X20" s="576"/>
      <c r="Y20" s="576"/>
      <c r="Z20" s="576"/>
      <c r="AA20" s="576"/>
      <c r="AB20" s="576"/>
      <c r="AC20" s="576"/>
      <c r="AD20" s="576"/>
      <c r="AE20" s="576"/>
      <c r="AF20" s="576"/>
      <c r="AG20" s="576"/>
      <c r="AH20" s="576"/>
      <c r="AI20" s="576"/>
      <c r="AJ20" s="576"/>
      <c r="AK20" s="576"/>
      <c r="AL20" s="576"/>
      <c r="AM20" s="576"/>
    </row>
    <row r="21" spans="1:24" s="578" customFormat="1" ht="28.5" customHeight="1">
      <c r="A21" s="578" t="s">
        <v>69</v>
      </c>
      <c r="B21" s="499"/>
      <c r="C21" s="499"/>
      <c r="D21" s="499"/>
      <c r="E21" s="499"/>
      <c r="F21" s="499"/>
      <c r="G21" s="500"/>
      <c r="H21" s="499"/>
      <c r="I21" s="499"/>
      <c r="J21" s="499"/>
      <c r="K21" s="519"/>
      <c r="L21" s="563"/>
      <c r="M21" s="519"/>
      <c r="N21" s="563"/>
      <c r="O21" s="519"/>
      <c r="P21" s="563"/>
      <c r="Q21" s="519"/>
      <c r="R21" s="563"/>
      <c r="S21" s="519"/>
      <c r="T21" s="563"/>
      <c r="U21" s="501"/>
      <c r="V21" s="501"/>
      <c r="W21" s="502"/>
      <c r="X21" s="579"/>
    </row>
    <row r="22" spans="1:23" s="578" customFormat="1" ht="30" customHeight="1">
      <c r="A22" s="578" t="s">
        <v>258</v>
      </c>
      <c r="B22" s="499"/>
      <c r="C22" s="499"/>
      <c r="D22" s="499"/>
      <c r="E22" s="499"/>
      <c r="F22" s="499"/>
      <c r="G22" s="500"/>
      <c r="H22" s="499"/>
      <c r="I22" s="499"/>
      <c r="J22" s="499"/>
      <c r="K22" s="499"/>
      <c r="L22" s="499"/>
      <c r="M22" s="499"/>
      <c r="N22" s="499"/>
      <c r="O22" s="499"/>
      <c r="P22" s="499"/>
      <c r="Q22" s="499"/>
      <c r="R22" s="499"/>
      <c r="S22" s="499"/>
      <c r="T22" s="501"/>
      <c r="V22" s="501"/>
      <c r="W22" s="502"/>
    </row>
    <row r="23" spans="1:22" ht="20.25" customHeight="1">
      <c r="A23" s="711"/>
      <c r="B23" s="711"/>
      <c r="C23" s="711"/>
      <c r="D23" s="711"/>
      <c r="E23" s="711"/>
      <c r="F23" s="711"/>
      <c r="G23" s="711"/>
      <c r="H23" s="711"/>
      <c r="I23" s="711"/>
      <c r="J23" s="711"/>
      <c r="K23" s="711"/>
      <c r="L23" s="711"/>
      <c r="M23" s="711"/>
      <c r="N23" s="711"/>
      <c r="O23" s="711"/>
      <c r="P23" s="711"/>
      <c r="Q23" s="711"/>
      <c r="R23" s="711"/>
      <c r="S23" s="711"/>
      <c r="T23" s="711"/>
      <c r="U23" s="504"/>
      <c r="V23" s="504"/>
    </row>
    <row r="24" spans="1:23" s="580" customFormat="1" ht="33.75">
      <c r="A24" s="620" t="s">
        <v>299</v>
      </c>
      <c r="B24" s="621"/>
      <c r="C24" s="621"/>
      <c r="D24" s="621"/>
      <c r="E24" s="621"/>
      <c r="F24" s="621"/>
      <c r="G24" s="621"/>
      <c r="H24" s="621"/>
      <c r="I24" s="621"/>
      <c r="J24" s="621"/>
      <c r="K24" s="621"/>
      <c r="L24" s="621"/>
      <c r="M24" s="621"/>
      <c r="N24" s="621"/>
      <c r="O24" s="621"/>
      <c r="P24" s="621"/>
      <c r="Q24" s="621"/>
      <c r="R24" s="621"/>
      <c r="S24" s="621"/>
      <c r="T24" s="621"/>
      <c r="U24" s="622"/>
      <c r="V24" s="622"/>
      <c r="W24" s="623"/>
    </row>
    <row r="25" spans="1:23" s="580" customFormat="1" ht="33.75">
      <c r="A25" s="624" t="s">
        <v>257</v>
      </c>
      <c r="B25" s="625"/>
      <c r="C25" s="625"/>
      <c r="D25" s="625"/>
      <c r="E25" s="625"/>
      <c r="F25" s="625"/>
      <c r="G25" s="625"/>
      <c r="H25" s="625"/>
      <c r="I25" s="625"/>
      <c r="J25" s="625"/>
      <c r="K25" s="625"/>
      <c r="L25" s="625"/>
      <c r="M25" s="625"/>
      <c r="N25" s="625"/>
      <c r="O25" s="625"/>
      <c r="P25" s="625"/>
      <c r="Q25" s="625"/>
      <c r="R25" s="625"/>
      <c r="S25" s="625"/>
      <c r="T25" s="625"/>
      <c r="U25" s="622"/>
      <c r="V25" s="622"/>
      <c r="W25" s="623"/>
    </row>
    <row r="26" spans="1:23" s="580" customFormat="1" ht="61.5" customHeight="1">
      <c r="A26" s="626" t="s">
        <v>140</v>
      </c>
      <c r="B26" s="627" t="s">
        <v>108</v>
      </c>
      <c r="C26" s="729" t="s">
        <v>295</v>
      </c>
      <c r="D26" s="729"/>
      <c r="E26" s="729"/>
      <c r="F26" s="729"/>
      <c r="G26" s="729"/>
      <c r="H26" s="729"/>
      <c r="I26" s="729"/>
      <c r="J26" s="729"/>
      <c r="K26" s="729"/>
      <c r="L26" s="729"/>
      <c r="M26" s="729"/>
      <c r="N26" s="729"/>
      <c r="O26" s="729"/>
      <c r="P26" s="729"/>
      <c r="Q26" s="729"/>
      <c r="R26" s="729"/>
      <c r="S26" s="729"/>
      <c r="T26" s="729"/>
      <c r="U26" s="729"/>
      <c r="V26" s="729"/>
      <c r="W26" s="729"/>
    </row>
    <row r="27" spans="1:23" s="580" customFormat="1" ht="55.5" customHeight="1">
      <c r="A27" s="626" t="s">
        <v>141</v>
      </c>
      <c r="B27" s="627" t="s">
        <v>108</v>
      </c>
      <c r="C27" s="729" t="s">
        <v>296</v>
      </c>
      <c r="D27" s="729"/>
      <c r="E27" s="729"/>
      <c r="F27" s="729"/>
      <c r="G27" s="729"/>
      <c r="H27" s="729"/>
      <c r="I27" s="729"/>
      <c r="J27" s="729"/>
      <c r="K27" s="729"/>
      <c r="L27" s="729"/>
      <c r="M27" s="729"/>
      <c r="N27" s="729"/>
      <c r="O27" s="729"/>
      <c r="P27" s="729"/>
      <c r="Q27" s="729"/>
      <c r="R27" s="729"/>
      <c r="S27" s="729"/>
      <c r="T27" s="729"/>
      <c r="U27" s="729"/>
      <c r="V27" s="729"/>
      <c r="W27" s="729"/>
    </row>
    <row r="28" spans="1:23" s="580" customFormat="1" ht="33.75">
      <c r="A28" s="626" t="s">
        <v>142</v>
      </c>
      <c r="B28" s="627" t="s">
        <v>108</v>
      </c>
      <c r="C28" s="730" t="s">
        <v>294</v>
      </c>
      <c r="D28" s="731"/>
      <c r="E28" s="731"/>
      <c r="F28" s="731"/>
      <c r="G28" s="731"/>
      <c r="H28" s="731"/>
      <c r="I28" s="731"/>
      <c r="J28" s="731"/>
      <c r="K28" s="731"/>
      <c r="L28" s="731"/>
      <c r="M28" s="731"/>
      <c r="N28" s="731"/>
      <c r="O28" s="731"/>
      <c r="P28" s="731"/>
      <c r="Q28" s="731"/>
      <c r="R28" s="731"/>
      <c r="S28" s="731"/>
      <c r="T28" s="731"/>
      <c r="U28" s="731"/>
      <c r="V28" s="731"/>
      <c r="W28" s="731"/>
    </row>
    <row r="29" spans="1:23" s="580" customFormat="1" ht="62.25" customHeight="1">
      <c r="A29" s="626" t="s">
        <v>143</v>
      </c>
      <c r="B29" s="627" t="s">
        <v>108</v>
      </c>
      <c r="C29" s="730" t="s">
        <v>297</v>
      </c>
      <c r="D29" s="731"/>
      <c r="E29" s="731"/>
      <c r="F29" s="731"/>
      <c r="G29" s="731"/>
      <c r="H29" s="731"/>
      <c r="I29" s="731"/>
      <c r="J29" s="731"/>
      <c r="K29" s="731"/>
      <c r="L29" s="731"/>
      <c r="M29" s="731"/>
      <c r="N29" s="731"/>
      <c r="O29" s="731"/>
      <c r="P29" s="731"/>
      <c r="Q29" s="731"/>
      <c r="R29" s="731"/>
      <c r="S29" s="731"/>
      <c r="T29" s="731"/>
      <c r="U29" s="731"/>
      <c r="V29" s="731"/>
      <c r="W29" s="731"/>
    </row>
    <row r="30" spans="1:23" s="580" customFormat="1" ht="60.75" customHeight="1">
      <c r="A30" s="626" t="s">
        <v>144</v>
      </c>
      <c r="B30" s="627" t="s">
        <v>108</v>
      </c>
      <c r="C30" s="730" t="s">
        <v>302</v>
      </c>
      <c r="D30" s="731"/>
      <c r="E30" s="731"/>
      <c r="F30" s="731"/>
      <c r="G30" s="731"/>
      <c r="H30" s="731"/>
      <c r="I30" s="731"/>
      <c r="J30" s="731"/>
      <c r="K30" s="731"/>
      <c r="L30" s="731"/>
      <c r="M30" s="731"/>
      <c r="N30" s="731"/>
      <c r="O30" s="731"/>
      <c r="P30" s="731"/>
      <c r="Q30" s="731"/>
      <c r="R30" s="731"/>
      <c r="S30" s="731"/>
      <c r="T30" s="731"/>
      <c r="U30" s="731"/>
      <c r="V30" s="731"/>
      <c r="W30" s="731"/>
    </row>
    <row r="31" spans="1:23" s="580" customFormat="1" ht="33.75">
      <c r="A31" s="628" t="s">
        <v>145</v>
      </c>
      <c r="B31" s="569"/>
      <c r="C31" s="629" t="s">
        <v>150</v>
      </c>
      <c r="D31" s="569"/>
      <c r="E31" s="630"/>
      <c r="F31" s="630"/>
      <c r="G31" s="631"/>
      <c r="H31" s="631"/>
      <c r="I31" s="631"/>
      <c r="J31" s="632"/>
      <c r="K31" s="633"/>
      <c r="L31" s="634"/>
      <c r="M31" s="634"/>
      <c r="N31" s="635"/>
      <c r="O31" s="630"/>
      <c r="P31" s="630"/>
      <c r="Q31" s="631"/>
      <c r="R31" s="631"/>
      <c r="S31" s="631"/>
      <c r="T31" s="632"/>
      <c r="U31" s="622"/>
      <c r="V31" s="622"/>
      <c r="W31" s="623"/>
    </row>
    <row r="32" spans="1:23" s="580" customFormat="1" ht="33.75">
      <c r="A32" s="628" t="s">
        <v>146</v>
      </c>
      <c r="B32" s="569"/>
      <c r="C32" s="629" t="s">
        <v>150</v>
      </c>
      <c r="D32" s="569"/>
      <c r="E32" s="630"/>
      <c r="F32" s="630"/>
      <c r="G32" s="631"/>
      <c r="H32" s="631"/>
      <c r="I32" s="631"/>
      <c r="J32" s="632"/>
      <c r="K32" s="633"/>
      <c r="L32" s="634"/>
      <c r="M32" s="634"/>
      <c r="N32" s="635"/>
      <c r="O32" s="630"/>
      <c r="P32" s="630"/>
      <c r="Q32" s="631"/>
      <c r="R32" s="631"/>
      <c r="S32" s="631"/>
      <c r="T32" s="632"/>
      <c r="U32" s="622"/>
      <c r="V32" s="622"/>
      <c r="W32" s="623"/>
    </row>
    <row r="33" spans="1:23" s="580" customFormat="1" ht="33.75">
      <c r="A33" s="626" t="s">
        <v>147</v>
      </c>
      <c r="B33" s="627" t="s">
        <v>108</v>
      </c>
      <c r="C33" s="743" t="s">
        <v>298</v>
      </c>
      <c r="D33" s="744"/>
      <c r="E33" s="744"/>
      <c r="F33" s="744"/>
      <c r="G33" s="744"/>
      <c r="H33" s="744"/>
      <c r="I33" s="744"/>
      <c r="J33" s="744"/>
      <c r="K33" s="744"/>
      <c r="L33" s="744"/>
      <c r="M33" s="744"/>
      <c r="N33" s="744"/>
      <c r="O33" s="744"/>
      <c r="P33" s="744"/>
      <c r="Q33" s="744"/>
      <c r="R33" s="744"/>
      <c r="S33" s="744"/>
      <c r="T33" s="744"/>
      <c r="U33" s="744"/>
      <c r="V33" s="744"/>
      <c r="W33" s="744"/>
    </row>
    <row r="34" spans="1:23" s="580" customFormat="1" ht="72" customHeight="1">
      <c r="A34" s="626" t="s">
        <v>148</v>
      </c>
      <c r="B34" s="627" t="s">
        <v>108</v>
      </c>
      <c r="C34" s="743" t="s">
        <v>303</v>
      </c>
      <c r="D34" s="743"/>
      <c r="E34" s="743"/>
      <c r="F34" s="743"/>
      <c r="G34" s="743"/>
      <c r="H34" s="743"/>
      <c r="I34" s="743"/>
      <c r="J34" s="743"/>
      <c r="K34" s="743"/>
      <c r="L34" s="743"/>
      <c r="M34" s="743"/>
      <c r="N34" s="743"/>
      <c r="O34" s="743"/>
      <c r="P34" s="743"/>
      <c r="Q34" s="743"/>
      <c r="R34" s="743"/>
      <c r="S34" s="743"/>
      <c r="T34" s="743"/>
      <c r="U34" s="743"/>
      <c r="V34" s="743"/>
      <c r="W34" s="743"/>
    </row>
    <row r="35" spans="1:23" s="580" customFormat="1" ht="33.75">
      <c r="A35" s="569"/>
      <c r="B35" s="634"/>
      <c r="C35" s="634"/>
      <c r="D35" s="634"/>
      <c r="E35" s="630"/>
      <c r="F35" s="630"/>
      <c r="G35" s="636"/>
      <c r="H35" s="634"/>
      <c r="I35" s="634"/>
      <c r="J35" s="634"/>
      <c r="K35" s="634"/>
      <c r="L35" s="634"/>
      <c r="M35" s="634"/>
      <c r="N35" s="635"/>
      <c r="O35" s="630"/>
      <c r="P35" s="630"/>
      <c r="Q35" s="634"/>
      <c r="R35" s="634"/>
      <c r="S35" s="635"/>
      <c r="T35" s="634"/>
      <c r="U35" s="623"/>
      <c r="V35" s="623"/>
      <c r="W35" s="623"/>
    </row>
    <row r="36" spans="5:16" ht="21">
      <c r="E36" s="509"/>
      <c r="F36" s="509"/>
      <c r="O36" s="509"/>
      <c r="P36" s="509"/>
    </row>
    <row r="37" spans="5:16" ht="21">
      <c r="E37" s="509"/>
      <c r="F37" s="509"/>
      <c r="O37" s="509"/>
      <c r="P37" s="509"/>
    </row>
    <row r="38" spans="5:16" ht="21">
      <c r="E38" s="509"/>
      <c r="F38" s="509"/>
      <c r="O38" s="509"/>
      <c r="P38" s="509"/>
    </row>
    <row r="39" spans="5:16" ht="21">
      <c r="E39" s="509"/>
      <c r="F39" s="509"/>
      <c r="O39" s="509"/>
      <c r="P39" s="509"/>
    </row>
    <row r="49" ht="24" customHeight="1"/>
  </sheetData>
  <sheetProtection/>
  <mergeCells count="40">
    <mergeCell ref="C34:W34"/>
    <mergeCell ref="C33:W33"/>
    <mergeCell ref="C26:W26"/>
    <mergeCell ref="A1:W1"/>
    <mergeCell ref="A2:T2"/>
    <mergeCell ref="A4:A7"/>
    <mergeCell ref="B4:J4"/>
    <mergeCell ref="K4:T4"/>
    <mergeCell ref="D6:D7"/>
    <mergeCell ref="B5:D5"/>
    <mergeCell ref="E6:E7"/>
    <mergeCell ref="F6:F7"/>
    <mergeCell ref="C29:W29"/>
    <mergeCell ref="C30:W30"/>
    <mergeCell ref="U4:W4"/>
    <mergeCell ref="P6:P7"/>
    <mergeCell ref="Q6:Q7"/>
    <mergeCell ref="R6:R7"/>
    <mergeCell ref="K6:K7"/>
    <mergeCell ref="L6:L7"/>
    <mergeCell ref="C27:W27"/>
    <mergeCell ref="C28:W28"/>
    <mergeCell ref="E5:I5"/>
    <mergeCell ref="K5:N5"/>
    <mergeCell ref="O5:S5"/>
    <mergeCell ref="T5:T7"/>
    <mergeCell ref="G6:G7"/>
    <mergeCell ref="H6:H7"/>
    <mergeCell ref="S6:S7"/>
    <mergeCell ref="I6:I7"/>
    <mergeCell ref="A23:T23"/>
    <mergeCell ref="U5:U7"/>
    <mergeCell ref="V5:V7"/>
    <mergeCell ref="W5:W7"/>
    <mergeCell ref="M6:M7"/>
    <mergeCell ref="N6:N7"/>
    <mergeCell ref="O6:O7"/>
    <mergeCell ref="J5:J7"/>
    <mergeCell ref="B6:B7"/>
    <mergeCell ref="C6:C7"/>
  </mergeCells>
  <printOptions horizontalCentered="1"/>
  <pageMargins left="0" right="0" top="0.35433070866141736" bottom="0" header="0.31496062992125984" footer="0.11811023622047245"/>
  <pageSetup horizontalDpi="600" verticalDpi="600" orientation="landscape" paperSize="9" scale="3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</sheetPr>
  <dimension ref="A1:W19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cols>
    <col min="1" max="1" width="1.28515625" style="520" customWidth="1"/>
    <col min="2" max="2" width="22.8515625" style="520" customWidth="1"/>
    <col min="3" max="3" width="14.8515625" style="552" customWidth="1"/>
    <col min="4" max="4" width="14.57421875" style="552" bestFit="1" customWidth="1"/>
    <col min="5" max="5" width="15.7109375" style="552" bestFit="1" customWidth="1"/>
    <col min="6" max="7" width="14.57421875" style="552" bestFit="1" customWidth="1"/>
    <col min="8" max="8" width="13.57421875" style="552" customWidth="1"/>
    <col min="9" max="10" width="12.57421875" style="552" bestFit="1" customWidth="1"/>
    <col min="11" max="11" width="11.00390625" style="552" customWidth="1"/>
    <col min="12" max="12" width="1.421875" style="520" customWidth="1"/>
    <col min="13" max="13" width="9.140625" style="520" customWidth="1"/>
    <col min="14" max="14" width="7.00390625" style="520" customWidth="1"/>
    <col min="15" max="16384" width="9.00390625" style="520" customWidth="1"/>
  </cols>
  <sheetData>
    <row r="1" spans="2:13" ht="21">
      <c r="B1" s="757" t="s">
        <v>219</v>
      </c>
      <c r="C1" s="757"/>
      <c r="D1" s="757"/>
      <c r="E1" s="757"/>
      <c r="F1" s="757"/>
      <c r="G1" s="757"/>
      <c r="H1" s="757"/>
      <c r="I1" s="757"/>
      <c r="J1" s="757"/>
      <c r="K1" s="757"/>
      <c r="L1" s="521"/>
      <c r="M1" s="521"/>
    </row>
    <row r="2" spans="2:13" ht="21">
      <c r="B2" s="522" t="s">
        <v>74</v>
      </c>
      <c r="C2" s="523"/>
      <c r="D2" s="523"/>
      <c r="E2" s="523"/>
      <c r="F2" s="523"/>
      <c r="G2" s="523"/>
      <c r="H2" s="523"/>
      <c r="I2" s="523"/>
      <c r="J2" s="523"/>
      <c r="K2" s="523"/>
      <c r="L2" s="524"/>
      <c r="M2" s="524"/>
    </row>
    <row r="3" spans="2:13" s="19" customFormat="1" ht="21.75" thickBot="1">
      <c r="B3" s="2"/>
      <c r="C3" s="525"/>
      <c r="D3" s="525"/>
      <c r="E3" s="525"/>
      <c r="F3" s="525"/>
      <c r="G3" s="525"/>
      <c r="H3" s="525"/>
      <c r="I3" s="525"/>
      <c r="J3" s="525"/>
      <c r="K3" s="617" t="s">
        <v>58</v>
      </c>
      <c r="L3" s="469"/>
      <c r="M3" s="469"/>
    </row>
    <row r="4" spans="2:11" s="48" customFormat="1" ht="23.25" customHeight="1">
      <c r="B4" s="758" t="s">
        <v>70</v>
      </c>
      <c r="C4" s="760" t="s">
        <v>247</v>
      </c>
      <c r="D4" s="761"/>
      <c r="E4" s="762"/>
      <c r="F4" s="763" t="s">
        <v>248</v>
      </c>
      <c r="G4" s="764"/>
      <c r="H4" s="765"/>
      <c r="I4" s="763" t="s">
        <v>71</v>
      </c>
      <c r="J4" s="764"/>
      <c r="K4" s="765"/>
    </row>
    <row r="5" spans="2:11" s="498" customFormat="1" ht="65.25" customHeight="1">
      <c r="B5" s="759"/>
      <c r="C5" s="526" t="s">
        <v>60</v>
      </c>
      <c r="D5" s="527" t="s">
        <v>61</v>
      </c>
      <c r="E5" s="528" t="s">
        <v>5</v>
      </c>
      <c r="F5" s="526" t="s">
        <v>60</v>
      </c>
      <c r="G5" s="527" t="s">
        <v>61</v>
      </c>
      <c r="H5" s="528" t="s">
        <v>5</v>
      </c>
      <c r="I5" s="529" t="s">
        <v>72</v>
      </c>
      <c r="J5" s="530" t="s">
        <v>73</v>
      </c>
      <c r="K5" s="531" t="s">
        <v>59</v>
      </c>
    </row>
    <row r="6" spans="2:11" s="532" customFormat="1" ht="46.5" customHeight="1">
      <c r="B6" s="556" t="s">
        <v>30</v>
      </c>
      <c r="C6" s="555">
        <v>3162472.11</v>
      </c>
      <c r="D6" s="535">
        <v>0</v>
      </c>
      <c r="E6" s="536">
        <v>3162472.11</v>
      </c>
      <c r="F6" s="534">
        <v>2463592.51</v>
      </c>
      <c r="G6" s="535">
        <v>0</v>
      </c>
      <c r="H6" s="536">
        <f>SUM(F6:G6)</f>
        <v>2463592.51</v>
      </c>
      <c r="I6" s="535">
        <f>(F6-C6)*100/C6</f>
        <v>-22.099154575627235</v>
      </c>
      <c r="J6" s="535">
        <f>+(G6-D6)*100</f>
        <v>0</v>
      </c>
      <c r="K6" s="536">
        <f>+(H6-E6)*100/E6</f>
        <v>-22.099154575627235</v>
      </c>
    </row>
    <row r="7" spans="2:11" s="537" customFormat="1" ht="46.5" customHeight="1">
      <c r="B7" s="538" t="s">
        <v>249</v>
      </c>
      <c r="C7" s="534">
        <v>0</v>
      </c>
      <c r="D7" s="539">
        <v>3993857.38</v>
      </c>
      <c r="E7" s="536">
        <v>3993857.38</v>
      </c>
      <c r="F7" s="540">
        <v>0</v>
      </c>
      <c r="G7" s="539">
        <v>3835159.1400000006</v>
      </c>
      <c r="H7" s="536">
        <f>SUM(F7:G7)</f>
        <v>3835159.1400000006</v>
      </c>
      <c r="I7" s="554">
        <f>+(G6-D6)*100</f>
        <v>0</v>
      </c>
      <c r="J7" s="535">
        <f>(G7-D7)*100/D7</f>
        <v>-3.9735580142323284</v>
      </c>
      <c r="K7" s="536">
        <f>+(H7-E7)*100/E7</f>
        <v>-3.9735580142323284</v>
      </c>
    </row>
    <row r="8" spans="2:11" s="532" customFormat="1" ht="46.5" customHeight="1">
      <c r="B8" s="533" t="s">
        <v>32</v>
      </c>
      <c r="C8" s="540">
        <v>8620092.64</v>
      </c>
      <c r="D8" s="535">
        <v>0</v>
      </c>
      <c r="E8" s="536">
        <v>8620092.64</v>
      </c>
      <c r="F8" s="540">
        <v>2881235.4499999997</v>
      </c>
      <c r="G8" s="535">
        <v>0</v>
      </c>
      <c r="H8" s="536">
        <f>SUM(F8:G8)</f>
        <v>2881235.4499999997</v>
      </c>
      <c r="I8" s="535">
        <f>(F8-C8)*100/C8</f>
        <v>-66.57535399758767</v>
      </c>
      <c r="J8" s="535">
        <f>+(G8-D8)*100</f>
        <v>0</v>
      </c>
      <c r="K8" s="536">
        <f>+(H8-E8)*100/E8</f>
        <v>-66.57535399758767</v>
      </c>
    </row>
    <row r="9" spans="1:11" s="547" customFormat="1" ht="46.5" customHeight="1" thickBot="1">
      <c r="A9" s="541"/>
      <c r="B9" s="542" t="s">
        <v>5</v>
      </c>
      <c r="C9" s="543">
        <f aca="true" t="shared" si="0" ref="C9:H9">SUM(C6:C8)</f>
        <v>11782564.75</v>
      </c>
      <c r="D9" s="544">
        <f t="shared" si="0"/>
        <v>3993857.38</v>
      </c>
      <c r="E9" s="545">
        <f t="shared" si="0"/>
        <v>15776422.13</v>
      </c>
      <c r="F9" s="543">
        <f>SUM(F6:F8)</f>
        <v>5344827.959999999</v>
      </c>
      <c r="G9" s="544">
        <f t="shared" si="0"/>
        <v>3835159.1400000006</v>
      </c>
      <c r="H9" s="545">
        <f t="shared" si="0"/>
        <v>9179987.1</v>
      </c>
      <c r="I9" s="557">
        <f>(F9-C9)*100/C9</f>
        <v>-54.63782229586305</v>
      </c>
      <c r="J9" s="546">
        <f>+(G9-D9)*100/D9</f>
        <v>-3.9735580142323284</v>
      </c>
      <c r="K9" s="545">
        <f>+(H9-E9)*100/E9</f>
        <v>-41.8119835767858</v>
      </c>
    </row>
    <row r="10" spans="1:11" s="532" customFormat="1" ht="18.75" customHeight="1" thickTop="1">
      <c r="A10" s="548"/>
      <c r="B10" s="549"/>
      <c r="C10" s="550"/>
      <c r="D10" s="550"/>
      <c r="E10" s="551"/>
      <c r="F10" s="550"/>
      <c r="G10" s="550"/>
      <c r="H10" s="550"/>
      <c r="I10" s="550"/>
      <c r="J10" s="550"/>
      <c r="K10" s="550"/>
    </row>
    <row r="11" ht="18.75">
      <c r="B11" s="520" t="s">
        <v>251</v>
      </c>
    </row>
    <row r="12" ht="18.75">
      <c r="B12" s="520" t="s">
        <v>250</v>
      </c>
    </row>
    <row r="14" ht="21">
      <c r="B14" s="503" t="s">
        <v>74</v>
      </c>
    </row>
    <row r="15" spans="2:23" s="507" customFormat="1" ht="21.75" customHeight="1">
      <c r="B15" s="559" t="s">
        <v>256</v>
      </c>
      <c r="C15" s="508"/>
      <c r="D15" s="508"/>
      <c r="E15" s="508"/>
      <c r="F15" s="508"/>
      <c r="G15" s="508"/>
      <c r="H15" s="508"/>
      <c r="I15" s="508"/>
      <c r="J15" s="508"/>
      <c r="K15" s="508"/>
      <c r="L15" s="508"/>
      <c r="M15" s="508"/>
      <c r="N15" s="508"/>
      <c r="O15" s="508"/>
      <c r="P15" s="508"/>
      <c r="Q15" s="508"/>
      <c r="R15" s="508"/>
      <c r="S15" s="508"/>
      <c r="T15" s="508"/>
      <c r="U15" s="505"/>
      <c r="V15" s="505"/>
      <c r="W15" s="506"/>
    </row>
    <row r="16" ht="21.75" customHeight="1">
      <c r="B16" s="19" t="s">
        <v>253</v>
      </c>
    </row>
    <row r="17" spans="2:4" ht="21.75" customHeight="1">
      <c r="B17" s="19" t="s">
        <v>254</v>
      </c>
      <c r="D17" s="558" t="s">
        <v>255</v>
      </c>
    </row>
    <row r="18" spans="2:4" ht="21.75" customHeight="1">
      <c r="B18" s="19" t="s">
        <v>252</v>
      </c>
      <c r="D18" s="558" t="s">
        <v>259</v>
      </c>
    </row>
    <row r="19" ht="21">
      <c r="D19" s="558" t="s">
        <v>260</v>
      </c>
    </row>
  </sheetData>
  <sheetProtection/>
  <mergeCells count="5">
    <mergeCell ref="B1:K1"/>
    <mergeCell ref="B4:B5"/>
    <mergeCell ref="C4:E4"/>
    <mergeCell ref="F4:H4"/>
    <mergeCell ref="I4:K4"/>
  </mergeCells>
  <printOptions horizontalCentered="1"/>
  <pageMargins left="0.3937007874015748" right="0.3937007874015748" top="0.7480314960629921" bottom="0.35433070866141736" header="0.2755905511811024" footer="0.11811023622047245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M19"/>
  <sheetViews>
    <sheetView zoomScale="90" zoomScaleNormal="9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6.8515625" style="19" bestFit="1" customWidth="1"/>
    <col min="2" max="2" width="16.8515625" style="19" bestFit="1" customWidth="1"/>
    <col min="3" max="3" width="16.140625" style="19" bestFit="1" customWidth="1"/>
    <col min="4" max="4" width="15.8515625" style="19" bestFit="1" customWidth="1"/>
    <col min="5" max="5" width="16.7109375" style="19" customWidth="1"/>
    <col min="6" max="6" width="15.7109375" style="19" bestFit="1" customWidth="1"/>
    <col min="7" max="7" width="15.00390625" style="19" customWidth="1"/>
    <col min="8" max="8" width="17.140625" style="19" customWidth="1"/>
    <col min="9" max="9" width="16.421875" style="19" customWidth="1"/>
    <col min="10" max="11" width="16.28125" style="19" customWidth="1"/>
    <col min="12" max="12" width="14.57421875" style="19" bestFit="1" customWidth="1"/>
    <col min="13" max="13" width="18.140625" style="19" customWidth="1"/>
    <col min="14" max="16384" width="9.140625" style="19" customWidth="1"/>
  </cols>
  <sheetData>
    <row r="1" ht="21">
      <c r="A1" s="48" t="s">
        <v>29</v>
      </c>
    </row>
    <row r="2" ht="21">
      <c r="A2" s="49" t="s">
        <v>192</v>
      </c>
    </row>
    <row r="3" ht="21">
      <c r="M3" s="456" t="s">
        <v>0</v>
      </c>
    </row>
    <row r="4" spans="1:13" ht="21">
      <c r="A4" s="651" t="s">
        <v>10</v>
      </c>
      <c r="B4" s="652" t="s">
        <v>11</v>
      </c>
      <c r="C4" s="653"/>
      <c r="D4" s="653"/>
      <c r="E4" s="653"/>
      <c r="F4" s="653"/>
      <c r="G4" s="653"/>
      <c r="H4" s="654"/>
      <c r="I4" s="655" t="s">
        <v>12</v>
      </c>
      <c r="J4" s="653"/>
      <c r="K4" s="653"/>
      <c r="L4" s="654"/>
      <c r="M4" s="645" t="s">
        <v>5</v>
      </c>
    </row>
    <row r="5" spans="1:13" ht="21">
      <c r="A5" s="651"/>
      <c r="B5" s="647" t="s">
        <v>224</v>
      </c>
      <c r="C5" s="646" t="s">
        <v>30</v>
      </c>
      <c r="D5" s="647" t="s">
        <v>222</v>
      </c>
      <c r="E5" s="647" t="s">
        <v>223</v>
      </c>
      <c r="F5" s="647" t="s">
        <v>31</v>
      </c>
      <c r="G5" s="648" t="s">
        <v>191</v>
      </c>
      <c r="H5" s="650" t="s">
        <v>5</v>
      </c>
      <c r="I5" s="647" t="s">
        <v>225</v>
      </c>
      <c r="J5" s="646" t="s">
        <v>30</v>
      </c>
      <c r="K5" s="647" t="s">
        <v>32</v>
      </c>
      <c r="L5" s="650" t="s">
        <v>5</v>
      </c>
      <c r="M5" s="645"/>
    </row>
    <row r="6" spans="1:13" ht="63.75" customHeight="1">
      <c r="A6" s="651"/>
      <c r="B6" s="647"/>
      <c r="C6" s="646"/>
      <c r="D6" s="647"/>
      <c r="E6" s="647"/>
      <c r="F6" s="647"/>
      <c r="G6" s="649"/>
      <c r="H6" s="650"/>
      <c r="I6" s="647"/>
      <c r="J6" s="646"/>
      <c r="K6" s="647"/>
      <c r="L6" s="650"/>
      <c r="M6" s="645"/>
    </row>
    <row r="7" spans="1:13" ht="26.25" customHeight="1">
      <c r="A7" s="25" t="s">
        <v>13</v>
      </c>
      <c r="B7" s="27"/>
      <c r="C7" s="26"/>
      <c r="D7" s="27"/>
      <c r="E7" s="27"/>
      <c r="F7" s="27"/>
      <c r="G7" s="33"/>
      <c r="H7" s="28"/>
      <c r="I7" s="27"/>
      <c r="J7" s="26"/>
      <c r="K7" s="27"/>
      <c r="L7" s="28"/>
      <c r="M7" s="26"/>
    </row>
    <row r="8" spans="1:13" ht="26.25" customHeight="1">
      <c r="A8" s="29" t="s">
        <v>33</v>
      </c>
      <c r="B8" s="34">
        <v>92353280.05</v>
      </c>
      <c r="C8" s="34">
        <v>5175194.55</v>
      </c>
      <c r="D8" s="34">
        <v>159279.94</v>
      </c>
      <c r="E8" s="34">
        <v>1463121.6</v>
      </c>
      <c r="F8" s="34">
        <v>93267.33</v>
      </c>
      <c r="G8" s="35">
        <v>10</v>
      </c>
      <c r="H8" s="252">
        <f>SUM(B8:G8)</f>
        <v>99244153.46999998</v>
      </c>
      <c r="I8" s="34">
        <v>410745.54</v>
      </c>
      <c r="J8" s="618">
        <v>263850.76</v>
      </c>
      <c r="K8" s="34">
        <v>308580.32</v>
      </c>
      <c r="L8" s="252">
        <f>SUM(I8:K8)</f>
        <v>983176.6200000001</v>
      </c>
      <c r="M8" s="36">
        <f>+H8+L8</f>
        <v>100227330.08999999</v>
      </c>
    </row>
    <row r="9" spans="1:13" ht="26.25" customHeight="1">
      <c r="A9" s="29" t="s">
        <v>34</v>
      </c>
      <c r="B9" s="34">
        <v>14539611.31</v>
      </c>
      <c r="C9" s="34">
        <v>4594644.76</v>
      </c>
      <c r="D9" s="34">
        <v>1145578.37</v>
      </c>
      <c r="E9" s="34">
        <v>1071750.88</v>
      </c>
      <c r="F9" s="34">
        <v>253572</v>
      </c>
      <c r="G9" s="35">
        <v>4</v>
      </c>
      <c r="H9" s="252">
        <f>SUM(B9:G9)</f>
        <v>21605161.32</v>
      </c>
      <c r="I9" s="34">
        <v>319468.76</v>
      </c>
      <c r="J9" s="618">
        <v>205217.26</v>
      </c>
      <c r="K9" s="34">
        <v>240006.91</v>
      </c>
      <c r="L9" s="252">
        <f>SUM(I9:K9)</f>
        <v>764692.93</v>
      </c>
      <c r="M9" s="36">
        <f>+H9+L9</f>
        <v>22369854.25</v>
      </c>
    </row>
    <row r="10" spans="1:13" ht="26.25" customHeight="1">
      <c r="A10" s="29" t="s">
        <v>35</v>
      </c>
      <c r="B10" s="34">
        <v>101918621.72</v>
      </c>
      <c r="C10" s="34">
        <v>7088630.57</v>
      </c>
      <c r="D10" s="34">
        <v>217627.17</v>
      </c>
      <c r="E10" s="34">
        <v>709135</v>
      </c>
      <c r="F10" s="34">
        <v>290611.6</v>
      </c>
      <c r="G10" s="35">
        <v>2827.41</v>
      </c>
      <c r="H10" s="252">
        <f aca="true" t="shared" si="0" ref="H10:H18">SUM(B10:G10)</f>
        <v>110227453.46999998</v>
      </c>
      <c r="I10" s="34">
        <v>479394.89</v>
      </c>
      <c r="J10" s="618">
        <v>307949.06</v>
      </c>
      <c r="K10" s="34">
        <v>360154.43</v>
      </c>
      <c r="L10" s="252">
        <f>SUM(I10:K10)</f>
        <v>1147498.38</v>
      </c>
      <c r="M10" s="36">
        <f>+H10+L10</f>
        <v>111374951.84999998</v>
      </c>
    </row>
    <row r="11" spans="1:13" ht="26.25" customHeight="1">
      <c r="A11" s="29" t="s">
        <v>36</v>
      </c>
      <c r="B11" s="34">
        <v>136839210.41</v>
      </c>
      <c r="C11" s="34">
        <v>5254850.21</v>
      </c>
      <c r="D11" s="34">
        <v>225201.19</v>
      </c>
      <c r="E11" s="34">
        <v>572096.22</v>
      </c>
      <c r="F11" s="34">
        <v>405413.4</v>
      </c>
      <c r="G11" s="35">
        <v>8</v>
      </c>
      <c r="H11" s="252">
        <f t="shared" si="0"/>
        <v>143296779.43</v>
      </c>
      <c r="I11" s="34">
        <v>410745.54</v>
      </c>
      <c r="J11" s="618">
        <v>263850.76</v>
      </c>
      <c r="K11" s="34">
        <v>308580.32</v>
      </c>
      <c r="L11" s="252">
        <f>SUM(I11:K11)</f>
        <v>983176.6200000001</v>
      </c>
      <c r="M11" s="36">
        <f>+H11+L11</f>
        <v>144279956.05</v>
      </c>
    </row>
    <row r="12" spans="1:13" ht="26.25" customHeight="1">
      <c r="A12" s="29" t="s">
        <v>37</v>
      </c>
      <c r="B12" s="34">
        <v>532114816.87</v>
      </c>
      <c r="C12" s="34">
        <v>5298794.86</v>
      </c>
      <c r="D12" s="34">
        <v>363005.06</v>
      </c>
      <c r="E12" s="37">
        <v>757320.51</v>
      </c>
      <c r="F12" s="34">
        <v>1238249</v>
      </c>
      <c r="G12" s="35">
        <v>15</v>
      </c>
      <c r="H12" s="252">
        <f t="shared" si="0"/>
        <v>539772201.3</v>
      </c>
      <c r="I12" s="34">
        <v>365107.15</v>
      </c>
      <c r="J12" s="618">
        <v>234534.01</v>
      </c>
      <c r="K12" s="34">
        <v>274293.61</v>
      </c>
      <c r="L12" s="252">
        <f>SUM(I12:K12)</f>
        <v>873934.77</v>
      </c>
      <c r="M12" s="36">
        <f>+H12+L12</f>
        <v>540646136.0699999</v>
      </c>
    </row>
    <row r="13" spans="1:13" ht="26.25" customHeight="1">
      <c r="A13" s="30" t="s">
        <v>14</v>
      </c>
      <c r="B13" s="38"/>
      <c r="C13" s="38"/>
      <c r="D13" s="38"/>
      <c r="E13" s="38"/>
      <c r="F13" s="38"/>
      <c r="G13" s="39"/>
      <c r="H13" s="252"/>
      <c r="I13" s="38"/>
      <c r="J13" s="40"/>
      <c r="K13" s="38"/>
      <c r="L13" s="252"/>
      <c r="M13" s="36"/>
    </row>
    <row r="14" spans="1:13" ht="26.25" customHeight="1">
      <c r="A14" s="29" t="s">
        <v>38</v>
      </c>
      <c r="B14" s="38">
        <v>658159.72</v>
      </c>
      <c r="C14" s="41">
        <v>5418575.52</v>
      </c>
      <c r="D14" s="38">
        <v>32440.47</v>
      </c>
      <c r="E14" s="41">
        <v>306610</v>
      </c>
      <c r="F14" s="38">
        <v>289191.34</v>
      </c>
      <c r="G14" s="39">
        <v>1358.58</v>
      </c>
      <c r="H14" s="252">
        <f t="shared" si="0"/>
        <v>6706335.629999999</v>
      </c>
      <c r="I14" s="34">
        <v>114287.74</v>
      </c>
      <c r="J14" s="618">
        <v>73415.06</v>
      </c>
      <c r="K14" s="34">
        <v>85860.82</v>
      </c>
      <c r="L14" s="252">
        <f>SUM(I14:K14)</f>
        <v>273563.62</v>
      </c>
      <c r="M14" s="36">
        <f>+H14+L14</f>
        <v>6979899.249999999</v>
      </c>
    </row>
    <row r="15" spans="1:13" ht="26.25" customHeight="1">
      <c r="A15" s="29" t="s">
        <v>39</v>
      </c>
      <c r="B15" s="42">
        <v>35024.59</v>
      </c>
      <c r="C15" s="38">
        <v>1361486.02</v>
      </c>
      <c r="D15" s="38">
        <v>42235.9</v>
      </c>
      <c r="E15" s="38">
        <v>0</v>
      </c>
      <c r="F15" s="38">
        <v>127752</v>
      </c>
      <c r="G15" s="39">
        <v>5</v>
      </c>
      <c r="H15" s="252">
        <f t="shared" si="0"/>
        <v>1566503.51</v>
      </c>
      <c r="I15" s="34">
        <v>91276.79</v>
      </c>
      <c r="J15" s="618">
        <v>58633.5</v>
      </c>
      <c r="K15" s="34">
        <v>68573.4</v>
      </c>
      <c r="L15" s="252">
        <f>SUM(I15:K15)</f>
        <v>218483.68999999997</v>
      </c>
      <c r="M15" s="36">
        <f>+H15+L15</f>
        <v>1784987.2</v>
      </c>
    </row>
    <row r="16" spans="1:13" ht="26.25" customHeight="1">
      <c r="A16" s="31" t="s">
        <v>189</v>
      </c>
      <c r="B16" s="44">
        <v>48619281.07</v>
      </c>
      <c r="C16" s="43">
        <v>17776161.49</v>
      </c>
      <c r="D16" s="44">
        <v>6041633.42</v>
      </c>
      <c r="E16" s="44">
        <v>2001641</v>
      </c>
      <c r="F16" s="45">
        <v>121375</v>
      </c>
      <c r="G16" s="46">
        <v>4058.88</v>
      </c>
      <c r="H16" s="252">
        <f t="shared" si="0"/>
        <v>74564150.86</v>
      </c>
      <c r="I16" s="34">
        <v>1575483.3800000001</v>
      </c>
      <c r="J16" s="618">
        <v>1012043.79</v>
      </c>
      <c r="K16" s="34">
        <v>1183611.53</v>
      </c>
      <c r="L16" s="252">
        <f>SUM(I16:K16)</f>
        <v>3771138.7</v>
      </c>
      <c r="M16" s="47">
        <f>+H16+L16</f>
        <v>78335289.56</v>
      </c>
    </row>
    <row r="17" spans="1:13" ht="26.25" customHeight="1">
      <c r="A17" s="29" t="s">
        <v>190</v>
      </c>
      <c r="B17" s="38">
        <v>19699.82</v>
      </c>
      <c r="C17" s="38">
        <v>674379.31</v>
      </c>
      <c r="D17" s="38">
        <v>39061.42</v>
      </c>
      <c r="E17" s="38">
        <v>7600</v>
      </c>
      <c r="F17" s="42">
        <v>0</v>
      </c>
      <c r="G17" s="39">
        <v>1</v>
      </c>
      <c r="H17" s="252">
        <f t="shared" si="0"/>
        <v>740741.55</v>
      </c>
      <c r="I17" s="34">
        <v>68649.35</v>
      </c>
      <c r="J17" s="618">
        <v>44098.31</v>
      </c>
      <c r="K17" s="34">
        <v>51574.11</v>
      </c>
      <c r="L17" s="252">
        <f>SUM(I17:K17)</f>
        <v>164321.77000000002</v>
      </c>
      <c r="M17" s="36">
        <f>+H17+L17</f>
        <v>905063.3200000001</v>
      </c>
    </row>
    <row r="18" spans="1:13" ht="26.25" customHeight="1" thickBot="1">
      <c r="A18" s="32" t="s">
        <v>9</v>
      </c>
      <c r="B18" s="255">
        <f aca="true" t="shared" si="1" ref="B18:G18">SUM(B8:B17)</f>
        <v>927097705.5600002</v>
      </c>
      <c r="C18" s="255">
        <f t="shared" si="1"/>
        <v>52642717.29000001</v>
      </c>
      <c r="D18" s="255">
        <f t="shared" si="1"/>
        <v>8266062.9399999995</v>
      </c>
      <c r="E18" s="255">
        <f t="shared" si="1"/>
        <v>6889275.21</v>
      </c>
      <c r="F18" s="255">
        <f t="shared" si="1"/>
        <v>2819431.67</v>
      </c>
      <c r="G18" s="255">
        <f t="shared" si="1"/>
        <v>8287.869999999999</v>
      </c>
      <c r="H18" s="253">
        <f t="shared" si="0"/>
        <v>997723480.5400002</v>
      </c>
      <c r="I18" s="255">
        <f>SUM(I8:I17)</f>
        <v>3835159.14</v>
      </c>
      <c r="J18" s="619">
        <f>SUM(J8:J17)</f>
        <v>2463592.5100000002</v>
      </c>
      <c r="K18" s="255">
        <f>SUM(K8:K17)</f>
        <v>2881235.4499999997</v>
      </c>
      <c r="L18" s="253">
        <f>SUM(I18:K18)</f>
        <v>9179987.1</v>
      </c>
      <c r="M18" s="254">
        <f>SUM(M8:M17)</f>
        <v>1006903467.64</v>
      </c>
    </row>
    <row r="19" spans="1:13" ht="21.75" thickTop="1">
      <c r="A19" s="2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</row>
  </sheetData>
  <sheetProtection/>
  <mergeCells count="15">
    <mergeCell ref="J5:J6"/>
    <mergeCell ref="I5:I6"/>
    <mergeCell ref="A4:A6"/>
    <mergeCell ref="B4:H4"/>
    <mergeCell ref="I4:L4"/>
    <mergeCell ref="M4:M6"/>
    <mergeCell ref="C5:C6"/>
    <mergeCell ref="E5:E6"/>
    <mergeCell ref="F5:F6"/>
    <mergeCell ref="B5:B6"/>
    <mergeCell ref="D5:D6"/>
    <mergeCell ref="G5:G6"/>
    <mergeCell ref="K5:K6"/>
    <mergeCell ref="L5:L6"/>
    <mergeCell ref="H5:H6"/>
  </mergeCells>
  <printOptions horizontalCentered="1"/>
  <pageMargins left="0.1968503937007874" right="0.1968503937007874" top="0.5905511811023623" bottom="0.5905511811023623" header="0.31496062992125984" footer="0.31496062992125984"/>
  <pageSetup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B1:P49"/>
  <sheetViews>
    <sheetView zoomScaleSheetLayoutView="100" zoomScalePageLayoutView="0" workbookViewId="0" topLeftCell="A1">
      <pane ySplit="4" topLeftCell="A5" activePane="bottomLeft" state="frozen"/>
      <selection pane="topLeft" activeCell="E23" sqref="E23"/>
      <selection pane="bottomLeft" activeCell="A5" sqref="A5"/>
    </sheetView>
  </sheetViews>
  <sheetFormatPr defaultColWidth="7.8515625" defaultRowHeight="15"/>
  <cols>
    <col min="1" max="1" width="0.5625" style="2" customWidth="1"/>
    <col min="2" max="2" width="31.57421875" style="2" customWidth="1"/>
    <col min="3" max="3" width="16.28125" style="9" bestFit="1" customWidth="1"/>
    <col min="4" max="4" width="18.00390625" style="9" bestFit="1" customWidth="1"/>
    <col min="5" max="5" width="12.57421875" style="9" bestFit="1" customWidth="1"/>
    <col min="6" max="6" width="14.28125" style="9" bestFit="1" customWidth="1"/>
    <col min="7" max="7" width="17.8515625" style="9" bestFit="1" customWidth="1"/>
    <col min="8" max="8" width="7.7109375" style="51" bestFit="1" customWidth="1"/>
    <col min="9" max="9" width="18.57421875" style="2" bestFit="1" customWidth="1"/>
    <col min="10" max="10" width="14.140625" style="9" customWidth="1"/>
    <col min="11" max="11" width="0.71875" style="2" customWidth="1"/>
    <col min="12" max="12" width="16.00390625" style="2" bestFit="1" customWidth="1"/>
    <col min="13" max="13" width="17.7109375" style="2" bestFit="1" customWidth="1"/>
    <col min="14" max="14" width="12.421875" style="2" bestFit="1" customWidth="1"/>
    <col min="15" max="15" width="14.8515625" style="2" bestFit="1" customWidth="1"/>
    <col min="16" max="16384" width="7.8515625" style="2" customWidth="1"/>
  </cols>
  <sheetData>
    <row r="1" spans="2:15" ht="21">
      <c r="B1" s="48" t="s">
        <v>29</v>
      </c>
      <c r="H1" s="50"/>
      <c r="I1" s="9"/>
      <c r="K1" s="9"/>
      <c r="L1" s="9"/>
      <c r="M1" s="9"/>
      <c r="N1" s="9"/>
      <c r="O1" s="9"/>
    </row>
    <row r="2" ht="21">
      <c r="B2" s="3" t="s">
        <v>205</v>
      </c>
    </row>
    <row r="3" spans="9:10" ht="20.25" customHeight="1">
      <c r="I3" s="52"/>
      <c r="J3" s="86" t="s">
        <v>0</v>
      </c>
    </row>
    <row r="4" spans="2:16" s="56" customFormat="1" ht="25.5" customHeight="1">
      <c r="B4" s="53" t="s">
        <v>15</v>
      </c>
      <c r="C4" s="76" t="s">
        <v>2</v>
      </c>
      <c r="D4" s="76" t="s">
        <v>3</v>
      </c>
      <c r="E4" s="76" t="s">
        <v>4</v>
      </c>
      <c r="F4" s="76" t="s">
        <v>16</v>
      </c>
      <c r="G4" s="76" t="s">
        <v>17</v>
      </c>
      <c r="H4" s="53" t="s">
        <v>18</v>
      </c>
      <c r="I4" s="53" t="s">
        <v>19</v>
      </c>
      <c r="J4" s="76" t="s">
        <v>20</v>
      </c>
      <c r="K4" s="54"/>
      <c r="L4" s="55"/>
      <c r="M4" s="55"/>
      <c r="N4" s="55"/>
      <c r="O4" s="55"/>
      <c r="P4" s="55"/>
    </row>
    <row r="5" spans="2:16" s="63" customFormat="1" ht="24" customHeight="1">
      <c r="B5" s="57" t="s">
        <v>21</v>
      </c>
      <c r="C5" s="58"/>
      <c r="D5" s="58"/>
      <c r="E5" s="58"/>
      <c r="F5" s="58"/>
      <c r="G5" s="58"/>
      <c r="H5" s="77"/>
      <c r="I5" s="59"/>
      <c r="J5" s="60"/>
      <c r="K5" s="61"/>
      <c r="L5" s="62"/>
      <c r="M5" s="62"/>
      <c r="N5" s="62"/>
      <c r="O5" s="62"/>
      <c r="P5" s="55"/>
    </row>
    <row r="6" spans="2:16" s="63" customFormat="1" ht="24" customHeight="1">
      <c r="B6" s="82" t="s">
        <v>203</v>
      </c>
      <c r="C6" s="392">
        <v>6652269.46</v>
      </c>
      <c r="D6" s="392">
        <v>62853191.44</v>
      </c>
      <c r="E6" s="392">
        <v>326167.98</v>
      </c>
      <c r="F6" s="392">
        <v>327502.18</v>
      </c>
      <c r="G6" s="393">
        <f>SUM(C6:F6)</f>
        <v>70159131.06</v>
      </c>
      <c r="H6" s="79" t="s">
        <v>200</v>
      </c>
      <c r="I6" s="64" t="s">
        <v>85</v>
      </c>
      <c r="J6" s="65">
        <f>ROUND(G6/H6,2)</f>
        <v>70159131.06</v>
      </c>
      <c r="K6" s="61"/>
      <c r="L6" s="66"/>
      <c r="M6" s="62"/>
      <c r="N6" s="62"/>
      <c r="O6" s="62"/>
      <c r="P6" s="67"/>
    </row>
    <row r="7" spans="2:16" s="63" customFormat="1" ht="24" customHeight="1">
      <c r="B7" s="83" t="s">
        <v>204</v>
      </c>
      <c r="C7" s="392">
        <v>10277324.02</v>
      </c>
      <c r="D7" s="392">
        <v>6681671.63</v>
      </c>
      <c r="E7" s="392">
        <v>295740.19</v>
      </c>
      <c r="F7" s="394">
        <v>1033131.01</v>
      </c>
      <c r="G7" s="393">
        <f aca="true" t="shared" si="0" ref="G7:G24">SUM(C7:F7)</f>
        <v>18287866.85</v>
      </c>
      <c r="H7" s="79" t="s">
        <v>201</v>
      </c>
      <c r="I7" s="64" t="s">
        <v>85</v>
      </c>
      <c r="J7" s="65">
        <f aca="true" t="shared" si="1" ref="J7:J24">ROUND(G7/H7,2)</f>
        <v>9143933.43</v>
      </c>
      <c r="K7" s="61"/>
      <c r="L7" s="62"/>
      <c r="M7" s="62"/>
      <c r="N7" s="62"/>
      <c r="O7" s="62"/>
      <c r="P7" s="55"/>
    </row>
    <row r="8" spans="2:16" s="63" customFormat="1" ht="24" customHeight="1">
      <c r="B8" s="83" t="s">
        <v>35</v>
      </c>
      <c r="C8" s="392">
        <v>10515659.93</v>
      </c>
      <c r="D8" s="392">
        <v>99691226</v>
      </c>
      <c r="E8" s="392">
        <v>590284.32</v>
      </c>
      <c r="F8" s="392">
        <v>577781.6</v>
      </c>
      <c r="G8" s="393">
        <f t="shared" si="0"/>
        <v>111374951.85</v>
      </c>
      <c r="H8" s="79" t="s">
        <v>202</v>
      </c>
      <c r="I8" s="64" t="s">
        <v>85</v>
      </c>
      <c r="J8" s="65">
        <f t="shared" si="1"/>
        <v>37124983.95</v>
      </c>
      <c r="K8" s="61"/>
      <c r="L8" s="62"/>
      <c r="M8" s="62"/>
      <c r="N8" s="62"/>
      <c r="O8" s="62"/>
      <c r="P8" s="55"/>
    </row>
    <row r="9" spans="2:16" s="63" customFormat="1" ht="24" customHeight="1">
      <c r="B9" s="83" t="s">
        <v>36</v>
      </c>
      <c r="C9" s="392">
        <v>31410821.13</v>
      </c>
      <c r="D9" s="392">
        <v>111855487.65</v>
      </c>
      <c r="E9" s="392">
        <v>479865.76</v>
      </c>
      <c r="F9" s="392">
        <v>533781.51</v>
      </c>
      <c r="G9" s="393">
        <f t="shared" si="0"/>
        <v>144279956.04999998</v>
      </c>
      <c r="H9" s="79" t="s">
        <v>202</v>
      </c>
      <c r="I9" s="64" t="s">
        <v>85</v>
      </c>
      <c r="J9" s="65">
        <f t="shared" si="1"/>
        <v>48093318.68</v>
      </c>
      <c r="K9" s="61"/>
      <c r="L9" s="62"/>
      <c r="M9" s="62"/>
      <c r="N9" s="62"/>
      <c r="O9" s="62"/>
      <c r="P9" s="55"/>
    </row>
    <row r="10" spans="2:16" s="63" customFormat="1" ht="24" customHeight="1">
      <c r="B10" s="83" t="s">
        <v>100</v>
      </c>
      <c r="C10" s="392">
        <v>5788854.03</v>
      </c>
      <c r="D10" s="392">
        <v>533767032.86</v>
      </c>
      <c r="E10" s="392">
        <v>452950.51</v>
      </c>
      <c r="F10" s="392">
        <v>637298.67</v>
      </c>
      <c r="G10" s="393">
        <f t="shared" si="0"/>
        <v>540646136.0699999</v>
      </c>
      <c r="H10" s="79" t="s">
        <v>202</v>
      </c>
      <c r="I10" s="64" t="s">
        <v>85</v>
      </c>
      <c r="J10" s="65">
        <f t="shared" si="1"/>
        <v>180215378.69</v>
      </c>
      <c r="K10" s="61"/>
      <c r="L10" s="62"/>
      <c r="M10" s="62"/>
      <c r="N10" s="62"/>
      <c r="O10" s="62"/>
      <c r="P10" s="55"/>
    </row>
    <row r="11" spans="2:16" s="63" customFormat="1" ht="24" customHeight="1">
      <c r="B11" s="84" t="s">
        <v>22</v>
      </c>
      <c r="C11" s="248"/>
      <c r="D11" s="247"/>
      <c r="E11" s="247"/>
      <c r="F11" s="247"/>
      <c r="G11" s="393"/>
      <c r="H11" s="80"/>
      <c r="I11" s="68"/>
      <c r="J11" s="65"/>
      <c r="K11" s="61"/>
      <c r="L11" s="62"/>
      <c r="M11" s="62"/>
      <c r="N11" s="62"/>
      <c r="O11" s="62"/>
      <c r="P11" s="55"/>
    </row>
    <row r="12" spans="2:16" s="63" customFormat="1" ht="24" customHeight="1">
      <c r="B12" s="85" t="s">
        <v>199</v>
      </c>
      <c r="C12" s="392">
        <v>5874998.56</v>
      </c>
      <c r="D12" s="392">
        <v>497939.34</v>
      </c>
      <c r="E12" s="392">
        <v>488660.06</v>
      </c>
      <c r="F12" s="392">
        <v>118301.29</v>
      </c>
      <c r="G12" s="393">
        <f t="shared" si="0"/>
        <v>6979899.249999999</v>
      </c>
      <c r="H12" s="79">
        <v>5</v>
      </c>
      <c r="I12" s="64" t="s">
        <v>85</v>
      </c>
      <c r="J12" s="65">
        <f t="shared" si="1"/>
        <v>1395979.85</v>
      </c>
      <c r="K12" s="61"/>
      <c r="L12" s="62"/>
      <c r="M12" s="62"/>
      <c r="N12" s="62"/>
      <c r="O12" s="62"/>
      <c r="P12" s="55"/>
    </row>
    <row r="13" spans="2:16" s="63" customFormat="1" ht="24" customHeight="1">
      <c r="B13" s="85" t="s">
        <v>193</v>
      </c>
      <c r="C13" s="392">
        <v>1433341.4</v>
      </c>
      <c r="D13" s="395">
        <v>127754</v>
      </c>
      <c r="E13" s="392">
        <v>113082.5</v>
      </c>
      <c r="F13" s="392">
        <v>110809.3</v>
      </c>
      <c r="G13" s="393">
        <f t="shared" si="0"/>
        <v>1784987.2</v>
      </c>
      <c r="H13" s="79">
        <v>1</v>
      </c>
      <c r="I13" s="64" t="s">
        <v>85</v>
      </c>
      <c r="J13" s="65">
        <f t="shared" si="1"/>
        <v>1784987.2</v>
      </c>
      <c r="L13" s="62"/>
      <c r="M13" s="62"/>
      <c r="N13" s="62"/>
      <c r="O13" s="62"/>
      <c r="P13" s="55"/>
    </row>
    <row r="14" spans="2:16" s="63" customFormat="1" ht="24" customHeight="1">
      <c r="B14" s="85" t="s">
        <v>194</v>
      </c>
      <c r="C14" s="392">
        <v>603317.83</v>
      </c>
      <c r="D14" s="395">
        <v>152156.65</v>
      </c>
      <c r="E14" s="392">
        <v>58953.31</v>
      </c>
      <c r="F14" s="392">
        <v>90635.53</v>
      </c>
      <c r="G14" s="393">
        <f t="shared" si="0"/>
        <v>905063.3200000001</v>
      </c>
      <c r="H14" s="79">
        <v>425</v>
      </c>
      <c r="I14" s="69" t="s">
        <v>220</v>
      </c>
      <c r="J14" s="65">
        <f t="shared" si="1"/>
        <v>2129.56</v>
      </c>
      <c r="L14" s="62"/>
      <c r="M14" s="62"/>
      <c r="N14" s="62"/>
      <c r="O14" s="62"/>
      <c r="P14" s="55"/>
    </row>
    <row r="15" spans="2:16" s="63" customFormat="1" ht="24" customHeight="1">
      <c r="B15" s="85" t="s">
        <v>101</v>
      </c>
      <c r="C15" s="392">
        <v>18068365.72</v>
      </c>
      <c r="D15" s="392">
        <v>44639064.94</v>
      </c>
      <c r="E15" s="392">
        <v>874327.57</v>
      </c>
      <c r="F15" s="392">
        <v>6337941.2</v>
      </c>
      <c r="G15" s="393">
        <f t="shared" si="0"/>
        <v>69919699.42999999</v>
      </c>
      <c r="H15" s="79">
        <v>4</v>
      </c>
      <c r="I15" s="64" t="s">
        <v>85</v>
      </c>
      <c r="J15" s="65">
        <f t="shared" si="1"/>
        <v>17479924.86</v>
      </c>
      <c r="L15" s="62"/>
      <c r="M15" s="62"/>
      <c r="N15" s="62"/>
      <c r="O15" s="62"/>
      <c r="P15" s="55"/>
    </row>
    <row r="16" spans="2:16" s="63" customFormat="1" ht="24" customHeight="1">
      <c r="B16" s="83" t="s">
        <v>102</v>
      </c>
      <c r="C16" s="392">
        <v>1300934.22</v>
      </c>
      <c r="D16" s="392">
        <v>175250</v>
      </c>
      <c r="E16" s="392">
        <v>167886.88</v>
      </c>
      <c r="F16" s="392">
        <v>262812.43</v>
      </c>
      <c r="G16" s="393">
        <f t="shared" si="0"/>
        <v>1906883.53</v>
      </c>
      <c r="H16" s="81">
        <v>10259</v>
      </c>
      <c r="I16" s="64" t="s">
        <v>23</v>
      </c>
      <c r="J16" s="65">
        <f t="shared" si="1"/>
        <v>185.87</v>
      </c>
      <c r="L16" s="62"/>
      <c r="M16" s="62"/>
      <c r="N16" s="62"/>
      <c r="O16" s="62"/>
      <c r="P16" s="55"/>
    </row>
    <row r="17" spans="2:16" s="63" customFormat="1" ht="24" customHeight="1">
      <c r="B17" s="83" t="s">
        <v>103</v>
      </c>
      <c r="C17" s="392">
        <v>154239.66</v>
      </c>
      <c r="D17" s="392">
        <v>189482.08999999985</v>
      </c>
      <c r="E17" s="392">
        <v>50445.4</v>
      </c>
      <c r="F17" s="392">
        <v>98639.7</v>
      </c>
      <c r="G17" s="393">
        <f t="shared" si="0"/>
        <v>492806.8499999999</v>
      </c>
      <c r="H17" s="79">
        <v>398</v>
      </c>
      <c r="I17" s="69" t="s">
        <v>24</v>
      </c>
      <c r="J17" s="65">
        <f t="shared" si="1"/>
        <v>1238.21</v>
      </c>
      <c r="L17" s="62"/>
      <c r="M17" s="62"/>
      <c r="N17" s="62"/>
      <c r="O17" s="62"/>
      <c r="P17" s="55"/>
    </row>
    <row r="18" spans="2:16" s="63" customFormat="1" ht="24" customHeight="1">
      <c r="B18" s="83" t="s">
        <v>195</v>
      </c>
      <c r="C18" s="392">
        <v>1185383.21</v>
      </c>
      <c r="D18" s="392">
        <v>300000</v>
      </c>
      <c r="E18" s="392">
        <v>40995.77</v>
      </c>
      <c r="F18" s="392">
        <v>65759.8</v>
      </c>
      <c r="G18" s="393">
        <f t="shared" si="0"/>
        <v>1592138.78</v>
      </c>
      <c r="H18" s="81">
        <v>5320</v>
      </c>
      <c r="I18" s="69" t="s">
        <v>98</v>
      </c>
      <c r="J18" s="65">
        <f t="shared" si="1"/>
        <v>299.27</v>
      </c>
      <c r="L18" s="62"/>
      <c r="M18" s="62"/>
      <c r="N18" s="62"/>
      <c r="O18" s="62"/>
      <c r="P18" s="55"/>
    </row>
    <row r="19" spans="2:16" s="63" customFormat="1" ht="24" customHeight="1">
      <c r="B19" s="83" t="s">
        <v>196</v>
      </c>
      <c r="C19" s="392">
        <v>990439.26</v>
      </c>
      <c r="D19" s="637">
        <v>0</v>
      </c>
      <c r="E19" s="392">
        <v>94788.19</v>
      </c>
      <c r="F19" s="392">
        <v>131519.59</v>
      </c>
      <c r="G19" s="393">
        <f t="shared" si="0"/>
        <v>1216747.04</v>
      </c>
      <c r="H19" s="79">
        <v>166</v>
      </c>
      <c r="I19" s="64" t="s">
        <v>25</v>
      </c>
      <c r="J19" s="65">
        <f t="shared" si="1"/>
        <v>7329.8</v>
      </c>
      <c r="L19" s="62"/>
      <c r="M19" s="62"/>
      <c r="N19" s="62"/>
      <c r="O19" s="62"/>
      <c r="P19" s="55"/>
    </row>
    <row r="20" spans="2:16" s="63" customFormat="1" ht="24" customHeight="1">
      <c r="B20" s="83" t="s">
        <v>104</v>
      </c>
      <c r="C20" s="392">
        <v>434608.53</v>
      </c>
      <c r="D20" s="637">
        <v>0</v>
      </c>
      <c r="E20" s="392">
        <v>44023.9</v>
      </c>
      <c r="F20" s="392">
        <v>98639.7</v>
      </c>
      <c r="G20" s="393">
        <f t="shared" si="0"/>
        <v>577272.13</v>
      </c>
      <c r="H20" s="81">
        <v>35642</v>
      </c>
      <c r="I20" s="69" t="s">
        <v>83</v>
      </c>
      <c r="J20" s="65">
        <f t="shared" si="1"/>
        <v>16.2</v>
      </c>
      <c r="L20" s="62"/>
      <c r="M20" s="62"/>
      <c r="N20" s="62"/>
      <c r="O20" s="62"/>
      <c r="P20" s="55"/>
    </row>
    <row r="21" spans="2:16" s="63" customFormat="1" ht="24" customHeight="1">
      <c r="B21" s="83" t="s">
        <v>105</v>
      </c>
      <c r="C21" s="392">
        <v>1952478.36</v>
      </c>
      <c r="D21" s="392">
        <v>263000.37</v>
      </c>
      <c r="E21" s="392">
        <v>184330.54</v>
      </c>
      <c r="F21" s="392">
        <v>229932.53</v>
      </c>
      <c r="G21" s="393">
        <f t="shared" si="0"/>
        <v>2629741.8</v>
      </c>
      <c r="H21" s="81">
        <v>88487</v>
      </c>
      <c r="I21" s="64" t="s">
        <v>84</v>
      </c>
      <c r="J21" s="65">
        <f t="shared" si="1"/>
        <v>29.72</v>
      </c>
      <c r="L21" s="62"/>
      <c r="M21" s="62"/>
      <c r="N21" s="62"/>
      <c r="O21" s="62"/>
      <c r="P21" s="55"/>
    </row>
    <row r="22" spans="2:16" s="63" customFormat="1" ht="24" customHeight="1">
      <c r="B22" s="83" t="s">
        <v>197</v>
      </c>
      <c r="C22" s="392">
        <v>2940613.56</v>
      </c>
      <c r="D22" s="392">
        <v>243701</v>
      </c>
      <c r="E22" s="392">
        <v>101663.57</v>
      </c>
      <c r="F22" s="392">
        <v>352454.27</v>
      </c>
      <c r="G22" s="393">
        <f t="shared" si="0"/>
        <v>3638432.4</v>
      </c>
      <c r="H22" s="79">
        <v>224</v>
      </c>
      <c r="I22" s="69" t="s">
        <v>82</v>
      </c>
      <c r="J22" s="65">
        <f t="shared" si="1"/>
        <v>16243</v>
      </c>
      <c r="L22" s="62"/>
      <c r="M22" s="62"/>
      <c r="N22" s="62"/>
      <c r="O22" s="62"/>
      <c r="P22" s="55"/>
    </row>
    <row r="23" spans="2:16" s="63" customFormat="1" ht="24" customHeight="1">
      <c r="B23" s="83" t="s">
        <v>198</v>
      </c>
      <c r="C23" s="392">
        <v>443555</v>
      </c>
      <c r="D23" s="392">
        <v>0</v>
      </c>
      <c r="E23" s="392">
        <v>0</v>
      </c>
      <c r="F23" s="392">
        <v>0</v>
      </c>
      <c r="G23" s="393">
        <f t="shared" si="0"/>
        <v>443555</v>
      </c>
      <c r="H23" s="79">
        <v>1</v>
      </c>
      <c r="I23" s="64" t="s">
        <v>99</v>
      </c>
      <c r="J23" s="65">
        <f t="shared" si="1"/>
        <v>443555</v>
      </c>
      <c r="L23" s="62"/>
      <c r="M23" s="62"/>
      <c r="N23" s="62"/>
      <c r="O23" s="62"/>
      <c r="P23" s="55"/>
    </row>
    <row r="24" spans="2:16" s="63" customFormat="1" ht="24" customHeight="1">
      <c r="B24" s="83" t="s">
        <v>106</v>
      </c>
      <c r="C24" s="392">
        <v>2850972.62</v>
      </c>
      <c r="D24" s="392">
        <v>26937082.05</v>
      </c>
      <c r="E24" s="392">
        <v>139786.28</v>
      </c>
      <c r="F24" s="392">
        <v>140358.08</v>
      </c>
      <c r="G24" s="393">
        <f t="shared" si="0"/>
        <v>30068199.03</v>
      </c>
      <c r="H24" s="79">
        <v>1</v>
      </c>
      <c r="I24" s="64" t="s">
        <v>85</v>
      </c>
      <c r="J24" s="65">
        <f t="shared" si="1"/>
        <v>30068199.03</v>
      </c>
      <c r="L24" s="62"/>
      <c r="M24" s="62"/>
      <c r="N24" s="62"/>
      <c r="O24" s="62"/>
      <c r="P24" s="55"/>
    </row>
    <row r="25" spans="2:15" s="63" customFormat="1" ht="24" customHeight="1" thickBot="1">
      <c r="B25" s="70" t="s">
        <v>9</v>
      </c>
      <c r="C25" s="390">
        <f>SUM(C6:C24)</f>
        <v>102878176.5</v>
      </c>
      <c r="D25" s="390">
        <f>SUM(D6:D24)</f>
        <v>888374040.02</v>
      </c>
      <c r="E25" s="390">
        <f>SUM(E6:E24)</f>
        <v>4503952.7299999995</v>
      </c>
      <c r="F25" s="390">
        <f>SUM(F6:F24)</f>
        <v>11147298.389999997</v>
      </c>
      <c r="G25" s="390">
        <f>SUM(G6:G24)</f>
        <v>1006903467.6399997</v>
      </c>
      <c r="H25" s="391"/>
      <c r="I25" s="71"/>
      <c r="J25" s="72"/>
      <c r="L25" s="73"/>
      <c r="M25" s="73"/>
      <c r="N25" s="73"/>
      <c r="O25" s="73"/>
    </row>
    <row r="26" ht="21.75" thickTop="1">
      <c r="O26" s="74"/>
    </row>
    <row r="28" spans="8:9" ht="21">
      <c r="H28" s="9"/>
      <c r="I28" s="75"/>
    </row>
    <row r="29" ht="21">
      <c r="H29" s="9"/>
    </row>
    <row r="30" spans="3:9" ht="21">
      <c r="C30" s="251"/>
      <c r="D30" s="251"/>
      <c r="E30" s="251"/>
      <c r="F30" s="251"/>
      <c r="G30" s="251"/>
      <c r="H30" s="9"/>
      <c r="I30" s="9"/>
    </row>
    <row r="31" spans="3:9" ht="21">
      <c r="C31" s="251"/>
      <c r="D31" s="251"/>
      <c r="E31" s="251"/>
      <c r="F31" s="251"/>
      <c r="G31" s="251"/>
      <c r="H31" s="9"/>
      <c r="I31" s="9"/>
    </row>
    <row r="32" spans="3:9" ht="21">
      <c r="C32" s="251"/>
      <c r="D32" s="251"/>
      <c r="E32" s="251"/>
      <c r="F32" s="251"/>
      <c r="G32" s="251"/>
      <c r="H32" s="9"/>
      <c r="I32" s="9"/>
    </row>
    <row r="33" spans="3:9" ht="21">
      <c r="C33" s="251"/>
      <c r="D33" s="251"/>
      <c r="E33" s="251"/>
      <c r="F33" s="251"/>
      <c r="G33" s="251"/>
      <c r="H33" s="9"/>
      <c r="I33" s="9"/>
    </row>
    <row r="34" spans="3:9" ht="21">
      <c r="C34" s="251"/>
      <c r="D34" s="251"/>
      <c r="E34" s="251"/>
      <c r="F34" s="251"/>
      <c r="G34" s="251"/>
      <c r="H34" s="9"/>
      <c r="I34" s="9"/>
    </row>
    <row r="35" spans="3:9" ht="21">
      <c r="C35" s="251"/>
      <c r="D35" s="251"/>
      <c r="E35" s="251"/>
      <c r="F35" s="251"/>
      <c r="G35" s="251"/>
      <c r="H35" s="9"/>
      <c r="I35" s="9"/>
    </row>
    <row r="36" spans="3:9" ht="21">
      <c r="C36" s="251"/>
      <c r="D36" s="251"/>
      <c r="E36" s="251"/>
      <c r="F36" s="251"/>
      <c r="G36" s="251"/>
      <c r="H36" s="9"/>
      <c r="I36" s="9"/>
    </row>
    <row r="37" spans="3:9" ht="21">
      <c r="C37" s="251"/>
      <c r="D37" s="251"/>
      <c r="E37" s="251"/>
      <c r="F37" s="251"/>
      <c r="G37" s="251"/>
      <c r="H37" s="9"/>
      <c r="I37" s="9"/>
    </row>
    <row r="38" spans="3:9" ht="21">
      <c r="C38" s="251"/>
      <c r="D38" s="251"/>
      <c r="E38" s="251"/>
      <c r="F38" s="251"/>
      <c r="G38" s="251"/>
      <c r="H38" s="9"/>
      <c r="I38" s="9"/>
    </row>
    <row r="39" spans="3:9" ht="21">
      <c r="C39" s="251"/>
      <c r="D39" s="251"/>
      <c r="E39" s="251"/>
      <c r="F39" s="251"/>
      <c r="G39" s="251"/>
      <c r="H39" s="9"/>
      <c r="I39" s="9"/>
    </row>
    <row r="40" spans="3:9" ht="21">
      <c r="C40" s="251"/>
      <c r="D40" s="251"/>
      <c r="E40" s="251"/>
      <c r="F40" s="251"/>
      <c r="G40" s="251"/>
      <c r="H40" s="9"/>
      <c r="I40" s="9"/>
    </row>
    <row r="41" spans="3:9" ht="21">
      <c r="C41" s="251"/>
      <c r="D41" s="251"/>
      <c r="E41" s="251"/>
      <c r="F41" s="251"/>
      <c r="G41" s="251"/>
      <c r="H41" s="9"/>
      <c r="I41" s="9"/>
    </row>
    <row r="42" spans="3:9" ht="21">
      <c r="C42" s="251"/>
      <c r="D42" s="251"/>
      <c r="E42" s="251"/>
      <c r="F42" s="251"/>
      <c r="G42" s="251"/>
      <c r="H42" s="9"/>
      <c r="I42" s="9"/>
    </row>
    <row r="43" spans="3:9" ht="21">
      <c r="C43" s="251"/>
      <c r="D43" s="251"/>
      <c r="E43" s="251"/>
      <c r="F43" s="251"/>
      <c r="G43" s="251"/>
      <c r="H43" s="9"/>
      <c r="I43" s="9"/>
    </row>
    <row r="44" spans="3:9" ht="21">
      <c r="C44" s="251"/>
      <c r="D44" s="251"/>
      <c r="E44" s="251"/>
      <c r="F44" s="251"/>
      <c r="G44" s="251"/>
      <c r="H44" s="9"/>
      <c r="I44" s="9"/>
    </row>
    <row r="45" spans="3:9" ht="21">
      <c r="C45" s="251"/>
      <c r="D45" s="251"/>
      <c r="E45" s="251"/>
      <c r="F45" s="251"/>
      <c r="G45" s="251"/>
      <c r="H45" s="9"/>
      <c r="I45" s="9"/>
    </row>
    <row r="46" spans="3:9" ht="21">
      <c r="C46" s="251"/>
      <c r="D46" s="251"/>
      <c r="E46" s="251"/>
      <c r="F46" s="251"/>
      <c r="G46" s="251"/>
      <c r="H46" s="9"/>
      <c r="I46" s="9"/>
    </row>
    <row r="47" spans="3:9" ht="21">
      <c r="C47" s="251"/>
      <c r="D47" s="251"/>
      <c r="E47" s="251"/>
      <c r="F47" s="251"/>
      <c r="G47" s="251"/>
      <c r="H47" s="9"/>
      <c r="I47" s="9"/>
    </row>
    <row r="48" spans="3:9" ht="21">
      <c r="C48" s="251"/>
      <c r="D48" s="251"/>
      <c r="E48" s="251"/>
      <c r="F48" s="251"/>
      <c r="G48" s="251"/>
      <c r="H48" s="9"/>
      <c r="I48" s="9"/>
    </row>
    <row r="49" spans="3:9" ht="21">
      <c r="C49" s="251"/>
      <c r="D49" s="251"/>
      <c r="E49" s="251"/>
      <c r="F49" s="251"/>
      <c r="G49" s="251"/>
      <c r="H49" s="9"/>
      <c r="I49" s="9"/>
    </row>
  </sheetData>
  <sheetProtection/>
  <printOptions horizontalCentered="1"/>
  <pageMargins left="0.2362204724409449" right="0.2362204724409449" top="0.3937007874015748" bottom="0.1968503937007874" header="0.31496062992125984" footer="0.31496062992125984"/>
  <pageSetup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B1:O12"/>
  <sheetViews>
    <sheetView zoomScaleSheetLayoutView="100" zoomScalePageLayoutView="0" workbookViewId="0" topLeftCell="A1">
      <selection activeCell="A1" sqref="A1"/>
    </sheetView>
  </sheetViews>
  <sheetFormatPr defaultColWidth="7.8515625" defaultRowHeight="15"/>
  <cols>
    <col min="1" max="1" width="1.28515625" style="2" customWidth="1"/>
    <col min="2" max="2" width="32.8515625" style="2" customWidth="1"/>
    <col min="3" max="3" width="17.28125" style="9" bestFit="1" customWidth="1"/>
    <col min="4" max="4" width="17.140625" style="9" customWidth="1"/>
    <col min="5" max="5" width="14.57421875" style="9" bestFit="1" customWidth="1"/>
    <col min="6" max="6" width="15.7109375" style="9" bestFit="1" customWidth="1"/>
    <col min="7" max="7" width="18.7109375" style="9" bestFit="1" customWidth="1"/>
    <col min="8" max="8" width="8.8515625" style="51" customWidth="1"/>
    <col min="9" max="9" width="9.57421875" style="51" customWidth="1"/>
    <col min="10" max="10" width="15.00390625" style="9" bestFit="1" customWidth="1"/>
    <col min="11" max="11" width="1.7109375" style="2" customWidth="1"/>
    <col min="12" max="16384" width="7.8515625" style="2" customWidth="1"/>
  </cols>
  <sheetData>
    <row r="1" spans="2:15" ht="21">
      <c r="B1" s="1" t="s">
        <v>29</v>
      </c>
      <c r="H1" s="9"/>
      <c r="I1" s="9"/>
      <c r="K1" s="9"/>
      <c r="L1" s="9"/>
      <c r="M1" s="9"/>
      <c r="N1" s="9"/>
      <c r="O1" s="9"/>
    </row>
    <row r="2" ht="21">
      <c r="B2" s="3" t="s">
        <v>206</v>
      </c>
    </row>
    <row r="3" ht="21">
      <c r="J3" s="86" t="s">
        <v>0</v>
      </c>
    </row>
    <row r="4" spans="2:10" s="1" customFormat="1" ht="25.5" customHeight="1">
      <c r="B4" s="7" t="s">
        <v>26</v>
      </c>
      <c r="C4" s="24" t="s">
        <v>2</v>
      </c>
      <c r="D4" s="24" t="s">
        <v>3</v>
      </c>
      <c r="E4" s="24" t="s">
        <v>4</v>
      </c>
      <c r="F4" s="24" t="s">
        <v>16</v>
      </c>
      <c r="G4" s="24" t="s">
        <v>17</v>
      </c>
      <c r="H4" s="7" t="s">
        <v>18</v>
      </c>
      <c r="I4" s="7" t="s">
        <v>19</v>
      </c>
      <c r="J4" s="24" t="s">
        <v>20</v>
      </c>
    </row>
    <row r="5" spans="2:10" ht="25.5" customHeight="1">
      <c r="B5" s="87" t="s">
        <v>86</v>
      </c>
      <c r="C5" s="88">
        <f>SUM('ตารางที่ 3'!C6,'ตารางที่ 3'!C8,'ตารางที่ 3'!C9,'ตารางที่ 3'!C10,'ตารางที่ 3'!C24)</f>
        <v>57218577.169999994</v>
      </c>
      <c r="D5" s="88">
        <f>SUM('ตารางที่ 3'!D6,'ตารางที่ 3'!D8,'ตารางที่ 3'!D9,'ตารางที่ 3'!D10,'ตารางที่ 3'!D24)</f>
        <v>835104020</v>
      </c>
      <c r="E5" s="88">
        <f>SUM('ตารางที่ 3'!E6,'ตารางที่ 3'!E8,'ตารางที่ 3'!E9,'ตารางที่ 3'!E10,'ตารางที่ 3'!E24)</f>
        <v>1989054.85</v>
      </c>
      <c r="F5" s="88">
        <f>SUM('ตารางที่ 3'!F6,'ตารางที่ 3'!F8,'ตารางที่ 3'!F9,'ตารางที่ 3'!F10,'ตารางที่ 3'!F24)</f>
        <v>2216722.04</v>
      </c>
      <c r="G5" s="27">
        <f>SUM(C5:F5)</f>
        <v>896528374.06</v>
      </c>
      <c r="H5" s="89">
        <v>40</v>
      </c>
      <c r="I5" s="89" t="s">
        <v>40</v>
      </c>
      <c r="J5" s="88">
        <f>+G5/H5</f>
        <v>22413209.351499997</v>
      </c>
    </row>
    <row r="6" spans="2:10" ht="25.5" customHeight="1">
      <c r="B6" s="90" t="s">
        <v>95</v>
      </c>
      <c r="C6" s="91"/>
      <c r="D6" s="91"/>
      <c r="E6" s="91"/>
      <c r="F6" s="91"/>
      <c r="G6" s="91"/>
      <c r="H6" s="92"/>
      <c r="I6" s="92"/>
      <c r="J6" s="93"/>
    </row>
    <row r="7" spans="2:10" ht="25.5" customHeight="1">
      <c r="B7" s="94" t="s">
        <v>47</v>
      </c>
      <c r="C7" s="95"/>
      <c r="D7" s="95"/>
      <c r="E7" s="95"/>
      <c r="F7" s="95"/>
      <c r="G7" s="95"/>
      <c r="H7" s="96"/>
      <c r="I7" s="96"/>
      <c r="J7" s="97"/>
    </row>
    <row r="8" spans="2:10" ht="25.5" customHeight="1">
      <c r="B8" s="87" t="s">
        <v>96</v>
      </c>
      <c r="C8" s="27">
        <f>SUM('ตารางที่ 3'!C7,'ตารางที่ 3'!C22,'ตารางที่ 3'!C23)</f>
        <v>13661492.58</v>
      </c>
      <c r="D8" s="27">
        <f>SUM('ตารางที่ 3'!D7,'ตารางที่ 3'!D22,'ตารางที่ 3'!D23)</f>
        <v>6925372.63</v>
      </c>
      <c r="E8" s="27">
        <f>SUM('ตารางที่ 3'!E7,'ตารางที่ 3'!E22,'ตารางที่ 3'!E23)</f>
        <v>397403.76</v>
      </c>
      <c r="F8" s="27">
        <f>SUM('ตารางที่ 3'!F7,'ตารางที่ 3'!F22,'ตารางที่ 3'!F23)</f>
        <v>1385585.28</v>
      </c>
      <c r="G8" s="27">
        <f>SUM(C8:F8)</f>
        <v>22369854.250000004</v>
      </c>
      <c r="H8" s="89">
        <v>18</v>
      </c>
      <c r="I8" s="89" t="s">
        <v>40</v>
      </c>
      <c r="J8" s="88">
        <f>+G8/H8</f>
        <v>1242769.6805555557</v>
      </c>
    </row>
    <row r="9" spans="2:10" ht="25.5" customHeight="1">
      <c r="B9" s="94" t="s">
        <v>97</v>
      </c>
      <c r="C9" s="95"/>
      <c r="D9" s="98"/>
      <c r="E9" s="95"/>
      <c r="F9" s="95"/>
      <c r="G9" s="95"/>
      <c r="H9" s="96"/>
      <c r="I9" s="96"/>
      <c r="J9" s="97"/>
    </row>
    <row r="10" spans="2:10" ht="25.5" customHeight="1">
      <c r="B10" s="87" t="s">
        <v>41</v>
      </c>
      <c r="C10" s="27">
        <f>SUM('ตารางที่ 3'!C12:C21)</f>
        <v>31998106.75</v>
      </c>
      <c r="D10" s="27">
        <f>SUM('ตารางที่ 3'!D12:D21)</f>
        <v>46344647.38999999</v>
      </c>
      <c r="E10" s="27">
        <f>SUM('ตารางที่ 3'!E12:E21)</f>
        <v>2117494.1199999996</v>
      </c>
      <c r="F10" s="27">
        <f>SUM('ตารางที่ 3'!F12:F21)</f>
        <v>7544991.07</v>
      </c>
      <c r="G10" s="27">
        <f>SUM(C10:F10)</f>
        <v>88005239.32999998</v>
      </c>
      <c r="H10" s="89">
        <v>84</v>
      </c>
      <c r="I10" s="89" t="s">
        <v>43</v>
      </c>
      <c r="J10" s="88">
        <f>+G10*100/100</f>
        <v>88005239.32999998</v>
      </c>
    </row>
    <row r="11" spans="2:10" ht="25.5" customHeight="1">
      <c r="B11" s="94" t="s">
        <v>42</v>
      </c>
      <c r="C11" s="95"/>
      <c r="D11" s="98"/>
      <c r="E11" s="95"/>
      <c r="F11" s="95"/>
      <c r="G11" s="95"/>
      <c r="H11" s="96"/>
      <c r="I11" s="96"/>
      <c r="J11" s="97"/>
    </row>
    <row r="12" spans="2:10" ht="25.5" customHeight="1" thickBot="1">
      <c r="B12" s="99" t="s">
        <v>9</v>
      </c>
      <c r="C12" s="385">
        <f>SUM(C5:C11)</f>
        <v>102878176.5</v>
      </c>
      <c r="D12" s="385">
        <f>SUM(D5:D11)</f>
        <v>888374040.02</v>
      </c>
      <c r="E12" s="385">
        <f>SUM(E5:E11)</f>
        <v>4503952.73</v>
      </c>
      <c r="F12" s="385">
        <f>SUM(F5:F11)</f>
        <v>11147298.39</v>
      </c>
      <c r="G12" s="385">
        <f>SUM(C12:F12)</f>
        <v>1006903467.64</v>
      </c>
      <c r="H12" s="100"/>
      <c r="I12" s="100"/>
      <c r="J12" s="101"/>
    </row>
    <row r="13" ht="21.75" thickTop="1"/>
  </sheetData>
  <sheetProtection/>
  <printOptions horizontalCentered="1"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B1:O12"/>
  <sheetViews>
    <sheetView zoomScaleSheetLayoutView="100" zoomScalePageLayoutView="0" workbookViewId="0" topLeftCell="A1">
      <selection activeCell="A1" sqref="A1"/>
    </sheetView>
  </sheetViews>
  <sheetFormatPr defaultColWidth="7.8515625" defaultRowHeight="15"/>
  <cols>
    <col min="1" max="1" width="2.8515625" style="2" customWidth="1"/>
    <col min="2" max="2" width="26.7109375" style="2" customWidth="1"/>
    <col min="3" max="6" width="16.7109375" style="2" customWidth="1"/>
    <col min="7" max="7" width="17.8515625" style="9" bestFit="1" customWidth="1"/>
    <col min="8" max="8" width="7.7109375" style="2" customWidth="1"/>
    <col min="9" max="9" width="10.421875" style="2" bestFit="1" customWidth="1"/>
    <col min="10" max="10" width="16.140625" style="9" bestFit="1" customWidth="1"/>
    <col min="11" max="11" width="2.140625" style="2" customWidth="1"/>
    <col min="12" max="16384" width="7.8515625" style="2" customWidth="1"/>
  </cols>
  <sheetData>
    <row r="1" spans="2:15" ht="21">
      <c r="B1" s="1" t="s">
        <v>29</v>
      </c>
      <c r="C1" s="9"/>
      <c r="D1" s="9"/>
      <c r="E1" s="9"/>
      <c r="F1" s="9"/>
      <c r="H1" s="9"/>
      <c r="I1" s="9"/>
      <c r="K1" s="9"/>
      <c r="L1" s="9"/>
      <c r="M1" s="9"/>
      <c r="N1" s="9"/>
      <c r="O1" s="9"/>
    </row>
    <row r="2" ht="21">
      <c r="B2" s="3" t="s">
        <v>207</v>
      </c>
    </row>
    <row r="3" ht="21">
      <c r="J3" s="86" t="s">
        <v>0</v>
      </c>
    </row>
    <row r="4" spans="2:10" s="1" customFormat="1" ht="25.5" customHeight="1">
      <c r="B4" s="396" t="s">
        <v>28</v>
      </c>
      <c r="C4" s="396" t="s">
        <v>2</v>
      </c>
      <c r="D4" s="396" t="s">
        <v>3</v>
      </c>
      <c r="E4" s="396" t="s">
        <v>4</v>
      </c>
      <c r="F4" s="396" t="s">
        <v>16</v>
      </c>
      <c r="G4" s="397" t="s">
        <v>17</v>
      </c>
      <c r="H4" s="396" t="s">
        <v>18</v>
      </c>
      <c r="I4" s="396" t="s">
        <v>19</v>
      </c>
      <c r="J4" s="397" t="s">
        <v>20</v>
      </c>
    </row>
    <row r="5" spans="2:10" s="106" customFormat="1" ht="25.5" customHeight="1">
      <c r="B5" s="102" t="s">
        <v>33</v>
      </c>
      <c r="C5" s="103">
        <v>15902863.43</v>
      </c>
      <c r="D5" s="103">
        <v>99059202.97</v>
      </c>
      <c r="E5" s="103">
        <v>889453.08</v>
      </c>
      <c r="F5" s="103">
        <v>1976858.47</v>
      </c>
      <c r="G5" s="11">
        <f>SUM(C5:F5)</f>
        <v>117828377.95</v>
      </c>
      <c r="H5" s="104">
        <v>1</v>
      </c>
      <c r="I5" s="104" t="s">
        <v>85</v>
      </c>
      <c r="J5" s="105">
        <f>+G5/H5</f>
        <v>117828377.95</v>
      </c>
    </row>
    <row r="6" spans="2:10" s="106" customFormat="1" ht="25.5" customHeight="1">
      <c r="B6" s="107" t="s">
        <v>34</v>
      </c>
      <c r="C6" s="103">
        <v>20061113.93</v>
      </c>
      <c r="D6" s="103">
        <v>16194302.11</v>
      </c>
      <c r="E6" s="103">
        <v>820902.58</v>
      </c>
      <c r="F6" s="103">
        <v>2894583.5</v>
      </c>
      <c r="G6" s="11">
        <f>SUM(C6:F6)</f>
        <v>39970902.12</v>
      </c>
      <c r="H6" s="104">
        <v>2</v>
      </c>
      <c r="I6" s="104" t="s">
        <v>85</v>
      </c>
      <c r="J6" s="105">
        <f>+G6/H6</f>
        <v>19985451.06</v>
      </c>
    </row>
    <row r="7" spans="2:10" s="106" customFormat="1" ht="25.5" customHeight="1">
      <c r="B7" s="107" t="s">
        <v>35</v>
      </c>
      <c r="C7" s="103">
        <v>16915281.28</v>
      </c>
      <c r="D7" s="103">
        <v>108960155.47999999</v>
      </c>
      <c r="E7" s="103">
        <v>1013783.15</v>
      </c>
      <c r="F7" s="103">
        <v>2086779.81</v>
      </c>
      <c r="G7" s="11">
        <f>SUM(C7:F7)</f>
        <v>128975999.72</v>
      </c>
      <c r="H7" s="104">
        <v>3</v>
      </c>
      <c r="I7" s="104" t="s">
        <v>85</v>
      </c>
      <c r="J7" s="105">
        <f>+G7/H7</f>
        <v>42991999.906666666</v>
      </c>
    </row>
    <row r="8" spans="2:10" s="106" customFormat="1" ht="25.5" customHeight="1">
      <c r="B8" s="107" t="s">
        <v>36</v>
      </c>
      <c r="C8" s="103">
        <v>37810442.48</v>
      </c>
      <c r="D8" s="103">
        <v>121124417.13</v>
      </c>
      <c r="E8" s="103">
        <v>903364.58</v>
      </c>
      <c r="F8" s="103">
        <v>2042779.72</v>
      </c>
      <c r="G8" s="11">
        <f>SUM(C8:F8)</f>
        <v>161881003.91</v>
      </c>
      <c r="H8" s="104">
        <v>3</v>
      </c>
      <c r="I8" s="104" t="s">
        <v>85</v>
      </c>
      <c r="J8" s="105">
        <f>+G8/H8</f>
        <v>53960334.63666666</v>
      </c>
    </row>
    <row r="9" spans="2:10" s="106" customFormat="1" ht="25.5" customHeight="1">
      <c r="B9" s="108" t="s">
        <v>37</v>
      </c>
      <c r="C9" s="103">
        <v>12188475.38</v>
      </c>
      <c r="D9" s="103">
        <v>543035962.33</v>
      </c>
      <c r="E9" s="103">
        <v>876449.34</v>
      </c>
      <c r="F9" s="103">
        <v>2146296.89</v>
      </c>
      <c r="G9" s="11">
        <f>SUM(C9:F9)</f>
        <v>558247183.94</v>
      </c>
      <c r="H9" s="104">
        <v>3</v>
      </c>
      <c r="I9" s="104" t="s">
        <v>85</v>
      </c>
      <c r="J9" s="105">
        <f>+G9/H9</f>
        <v>186082394.64666668</v>
      </c>
    </row>
    <row r="10" spans="2:10" ht="21.75" thickBot="1">
      <c r="B10" s="99" t="s">
        <v>9</v>
      </c>
      <c r="C10" s="389">
        <f>SUM(C5:C9)</f>
        <v>102878176.5</v>
      </c>
      <c r="D10" s="389">
        <f>SUM(D5:D9)</f>
        <v>888374040.02</v>
      </c>
      <c r="E10" s="389">
        <f>SUM(E5:E9)</f>
        <v>4503952.73</v>
      </c>
      <c r="F10" s="389">
        <f>SUM(F5:F9)</f>
        <v>11147298.39</v>
      </c>
      <c r="G10" s="389">
        <f>SUM(G5:G9)</f>
        <v>1006903467.64</v>
      </c>
      <c r="H10" s="387"/>
      <c r="I10" s="387"/>
      <c r="J10" s="385"/>
    </row>
    <row r="11" spans="3:6" ht="21.75" thickTop="1">
      <c r="C11" s="5"/>
      <c r="D11" s="5"/>
      <c r="E11" s="5"/>
      <c r="F11" s="5"/>
    </row>
    <row r="12" ht="21">
      <c r="C12" s="259"/>
    </row>
  </sheetData>
  <sheetProtection/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B1:O9"/>
  <sheetViews>
    <sheetView zoomScaleSheetLayoutView="100" zoomScalePageLayoutView="0" workbookViewId="0" topLeftCell="A1">
      <selection activeCell="A1" sqref="A1"/>
    </sheetView>
  </sheetViews>
  <sheetFormatPr defaultColWidth="7.8515625" defaultRowHeight="15"/>
  <cols>
    <col min="1" max="1" width="2.57421875" style="2" customWidth="1"/>
    <col min="2" max="2" width="22.00390625" style="2" customWidth="1"/>
    <col min="3" max="3" width="17.28125" style="9" bestFit="1" customWidth="1"/>
    <col min="4" max="4" width="18.7109375" style="9" bestFit="1" customWidth="1"/>
    <col min="5" max="5" width="14.421875" style="9" customWidth="1"/>
    <col min="6" max="6" width="15.7109375" style="9" bestFit="1" customWidth="1"/>
    <col min="7" max="7" width="18.7109375" style="9" bestFit="1" customWidth="1"/>
    <col min="8" max="8" width="7.7109375" style="110" customWidth="1"/>
    <col min="9" max="9" width="8.140625" style="2" customWidth="1"/>
    <col min="10" max="10" width="15.7109375" style="2" bestFit="1" customWidth="1"/>
    <col min="11" max="11" width="0.9921875" style="2" customWidth="1"/>
    <col min="12" max="16384" width="7.8515625" style="2" customWidth="1"/>
  </cols>
  <sheetData>
    <row r="1" spans="2:15" ht="25.5" customHeight="1">
      <c r="B1" s="1" t="s">
        <v>29</v>
      </c>
      <c r="H1" s="109"/>
      <c r="I1" s="9"/>
      <c r="J1" s="9"/>
      <c r="K1" s="9"/>
      <c r="L1" s="9"/>
      <c r="M1" s="9"/>
      <c r="N1" s="9"/>
      <c r="O1" s="9"/>
    </row>
    <row r="2" ht="25.5" customHeight="1">
      <c r="B2" s="3" t="s">
        <v>208</v>
      </c>
    </row>
    <row r="3" ht="21">
      <c r="J3" s="52" t="s">
        <v>0</v>
      </c>
    </row>
    <row r="4" spans="2:10" s="1" customFormat="1" ht="25.5" customHeight="1">
      <c r="B4" s="396" t="s">
        <v>27</v>
      </c>
      <c r="C4" s="397" t="s">
        <v>2</v>
      </c>
      <c r="D4" s="397" t="s">
        <v>3</v>
      </c>
      <c r="E4" s="397" t="s">
        <v>4</v>
      </c>
      <c r="F4" s="397" t="s">
        <v>16</v>
      </c>
      <c r="G4" s="397" t="s">
        <v>17</v>
      </c>
      <c r="H4" s="398" t="s">
        <v>18</v>
      </c>
      <c r="I4" s="396" t="s">
        <v>19</v>
      </c>
      <c r="J4" s="396" t="s">
        <v>20</v>
      </c>
    </row>
    <row r="5" spans="2:10" ht="25.5" customHeight="1">
      <c r="B5" s="87" t="s">
        <v>44</v>
      </c>
      <c r="C5" s="659">
        <f>+'ตารางที่ 5'!C10</f>
        <v>102878176.5</v>
      </c>
      <c r="D5" s="659">
        <f>+'ตารางที่ 5'!D10</f>
        <v>888374040.02</v>
      </c>
      <c r="E5" s="659">
        <f>+'ตารางที่ 5'!E10</f>
        <v>4503952.73</v>
      </c>
      <c r="F5" s="659">
        <f>+'ตารางที่ 5'!F10</f>
        <v>11147298.39</v>
      </c>
      <c r="G5" s="659">
        <f>SUM(C5:F8)</f>
        <v>1006903467.64</v>
      </c>
      <c r="H5" s="662" t="s">
        <v>209</v>
      </c>
      <c r="I5" s="656" t="s">
        <v>40</v>
      </c>
      <c r="J5" s="656">
        <f>+G5/H5</f>
        <v>71921676.26</v>
      </c>
    </row>
    <row r="6" spans="2:10" ht="25.5" customHeight="1">
      <c r="B6" s="90" t="s">
        <v>45</v>
      </c>
      <c r="C6" s="660"/>
      <c r="D6" s="660"/>
      <c r="E6" s="660"/>
      <c r="F6" s="660"/>
      <c r="G6" s="660"/>
      <c r="H6" s="663"/>
      <c r="I6" s="657"/>
      <c r="J6" s="657"/>
    </row>
    <row r="7" spans="2:10" ht="25.5" customHeight="1">
      <c r="B7" s="90" t="s">
        <v>46</v>
      </c>
      <c r="C7" s="660"/>
      <c r="D7" s="660"/>
      <c r="E7" s="660"/>
      <c r="F7" s="660"/>
      <c r="G7" s="660"/>
      <c r="H7" s="663"/>
      <c r="I7" s="657"/>
      <c r="J7" s="657"/>
    </row>
    <row r="8" spans="2:10" ht="25.5" customHeight="1">
      <c r="B8" s="94" t="s">
        <v>47</v>
      </c>
      <c r="C8" s="661"/>
      <c r="D8" s="661"/>
      <c r="E8" s="661"/>
      <c r="F8" s="661"/>
      <c r="G8" s="661"/>
      <c r="H8" s="664"/>
      <c r="I8" s="658"/>
      <c r="J8" s="658"/>
    </row>
    <row r="9" spans="2:10" ht="25.5" customHeight="1" thickBot="1">
      <c r="B9" s="99" t="s">
        <v>9</v>
      </c>
      <c r="C9" s="385">
        <f>SUM(C5:C8)</f>
        <v>102878176.5</v>
      </c>
      <c r="D9" s="385">
        <f>SUM(D5:D8)</f>
        <v>888374040.02</v>
      </c>
      <c r="E9" s="385">
        <f>SUM(E5:E8)</f>
        <v>4503952.73</v>
      </c>
      <c r="F9" s="385">
        <f>SUM(F5:F8)</f>
        <v>11147298.39</v>
      </c>
      <c r="G9" s="385">
        <f>SUM(G5:G8)</f>
        <v>1006903467.64</v>
      </c>
      <c r="H9" s="386"/>
      <c r="I9" s="387"/>
      <c r="J9" s="388">
        <f>SUM(J5:J8)</f>
        <v>71921676.26</v>
      </c>
    </row>
    <row r="10" ht="21.75" thickTop="1"/>
  </sheetData>
  <sheetProtection/>
  <mergeCells count="8">
    <mergeCell ref="I5:I8"/>
    <mergeCell ref="J5:J8"/>
    <mergeCell ref="C5:C8"/>
    <mergeCell ref="D5:D8"/>
    <mergeCell ref="E5:E8"/>
    <mergeCell ref="F5:F8"/>
    <mergeCell ref="G5:G8"/>
    <mergeCell ref="H5:H8"/>
  </mergeCells>
  <printOptions horizontalCentered="1"/>
  <pageMargins left="0.1968503937007874" right="0.1968503937007874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U76"/>
  <sheetViews>
    <sheetView zoomScaleSheetLayoutView="75" zoomScalePageLayoutView="0" workbookViewId="0" topLeftCell="A1">
      <selection activeCell="A1" sqref="A1:T1"/>
    </sheetView>
  </sheetViews>
  <sheetFormatPr defaultColWidth="9.140625" defaultRowHeight="15"/>
  <cols>
    <col min="1" max="1" width="32.8515625" style="112" customWidth="1"/>
    <col min="2" max="2" width="16.7109375" style="126" customWidth="1"/>
    <col min="3" max="3" width="17.28125" style="126" customWidth="1"/>
    <col min="4" max="5" width="16.7109375" style="126" customWidth="1"/>
    <col min="6" max="6" width="17.421875" style="119" customWidth="1"/>
    <col min="7" max="7" width="10.140625" style="187" customWidth="1"/>
    <col min="8" max="8" width="11.28125" style="128" customWidth="1"/>
    <col min="9" max="9" width="22.00390625" style="119" bestFit="1" customWidth="1"/>
    <col min="10" max="10" width="22.8515625" style="126" bestFit="1" customWidth="1"/>
    <col min="11" max="11" width="21.421875" style="126" customWidth="1"/>
    <col min="12" max="12" width="18.421875" style="126" customWidth="1"/>
    <col min="13" max="13" width="20.421875" style="126" customWidth="1"/>
    <col min="14" max="14" width="22.421875" style="119" customWidth="1"/>
    <col min="15" max="15" width="8.140625" style="187" bestFit="1" customWidth="1"/>
    <col min="16" max="16" width="11.28125" style="128" customWidth="1"/>
    <col min="17" max="17" width="16.8515625" style="119" bestFit="1" customWidth="1"/>
    <col min="18" max="18" width="12.00390625" style="124" customWidth="1"/>
    <col min="19" max="19" width="11.00390625" style="115" bestFit="1" customWidth="1"/>
    <col min="20" max="20" width="11.00390625" style="124" bestFit="1" customWidth="1"/>
    <col min="21" max="21" width="10.421875" style="112" bestFit="1" customWidth="1"/>
    <col min="22" max="16384" width="9.140625" style="112" customWidth="1"/>
  </cols>
  <sheetData>
    <row r="1" spans="1:21" ht="31.5" customHeight="1">
      <c r="A1" s="665" t="s">
        <v>219</v>
      </c>
      <c r="B1" s="665"/>
      <c r="C1" s="665"/>
      <c r="D1" s="665"/>
      <c r="E1" s="665"/>
      <c r="F1" s="665"/>
      <c r="G1" s="665"/>
      <c r="H1" s="665"/>
      <c r="I1" s="665"/>
      <c r="J1" s="665"/>
      <c r="K1" s="665"/>
      <c r="L1" s="665"/>
      <c r="M1" s="665"/>
      <c r="N1" s="665"/>
      <c r="O1" s="665"/>
      <c r="P1" s="665"/>
      <c r="Q1" s="665"/>
      <c r="R1" s="665"/>
      <c r="S1" s="665"/>
      <c r="T1" s="665"/>
      <c r="U1" s="111"/>
    </row>
    <row r="2" spans="1:21" ht="31.5" customHeight="1" thickBot="1">
      <c r="A2" s="113" t="s">
        <v>48</v>
      </c>
      <c r="B2" s="112"/>
      <c r="C2" s="113"/>
      <c r="D2" s="113"/>
      <c r="E2" s="113"/>
      <c r="F2" s="113"/>
      <c r="G2" s="114"/>
      <c r="H2" s="138"/>
      <c r="I2" s="113"/>
      <c r="J2" s="113"/>
      <c r="K2" s="113"/>
      <c r="L2" s="113"/>
      <c r="M2" s="113"/>
      <c r="N2" s="594"/>
      <c r="O2" s="114"/>
      <c r="P2" s="113"/>
      <c r="Q2" s="113"/>
      <c r="R2" s="666" t="s">
        <v>0</v>
      </c>
      <c r="S2" s="666"/>
      <c r="T2" s="666"/>
      <c r="U2" s="455"/>
    </row>
    <row r="3" spans="1:21" ht="21.75" thickBot="1">
      <c r="A3" s="667" t="s">
        <v>15</v>
      </c>
      <c r="B3" s="669" t="s">
        <v>210</v>
      </c>
      <c r="C3" s="670"/>
      <c r="D3" s="670"/>
      <c r="E3" s="670"/>
      <c r="F3" s="670"/>
      <c r="G3" s="670"/>
      <c r="H3" s="670"/>
      <c r="I3" s="671"/>
      <c r="J3" s="669" t="s">
        <v>218</v>
      </c>
      <c r="K3" s="670"/>
      <c r="L3" s="670"/>
      <c r="M3" s="670"/>
      <c r="N3" s="670"/>
      <c r="O3" s="670"/>
      <c r="P3" s="670"/>
      <c r="Q3" s="672"/>
      <c r="R3" s="670"/>
      <c r="S3" s="670"/>
      <c r="T3" s="672"/>
      <c r="U3" s="139"/>
    </row>
    <row r="4" spans="1:20" s="147" customFormat="1" ht="87" customHeight="1" thickBot="1">
      <c r="A4" s="668"/>
      <c r="B4" s="140" t="s">
        <v>49</v>
      </c>
      <c r="C4" s="141" t="s">
        <v>50</v>
      </c>
      <c r="D4" s="141" t="s">
        <v>4</v>
      </c>
      <c r="E4" s="141" t="s">
        <v>16</v>
      </c>
      <c r="F4" s="141" t="s">
        <v>17</v>
      </c>
      <c r="G4" s="142" t="s">
        <v>51</v>
      </c>
      <c r="H4" s="143" t="s">
        <v>19</v>
      </c>
      <c r="I4" s="144" t="s">
        <v>20</v>
      </c>
      <c r="J4" s="140" t="s">
        <v>49</v>
      </c>
      <c r="K4" s="141" t="s">
        <v>50</v>
      </c>
      <c r="L4" s="141" t="s">
        <v>4</v>
      </c>
      <c r="M4" s="141" t="s">
        <v>16</v>
      </c>
      <c r="N4" s="141" t="s">
        <v>17</v>
      </c>
      <c r="O4" s="142" t="s">
        <v>51</v>
      </c>
      <c r="P4" s="143" t="s">
        <v>19</v>
      </c>
      <c r="Q4" s="145" t="s">
        <v>20</v>
      </c>
      <c r="R4" s="146" t="s">
        <v>216</v>
      </c>
      <c r="S4" s="146" t="s">
        <v>217</v>
      </c>
      <c r="T4" s="146" t="s">
        <v>215</v>
      </c>
    </row>
    <row r="5" spans="1:20" s="158" customFormat="1" ht="25.5" customHeight="1">
      <c r="A5" s="188" t="s">
        <v>55</v>
      </c>
      <c r="B5" s="153"/>
      <c r="C5" s="148"/>
      <c r="D5" s="148"/>
      <c r="E5" s="148"/>
      <c r="F5" s="149"/>
      <c r="G5" s="150"/>
      <c r="H5" s="151"/>
      <c r="I5" s="152"/>
      <c r="J5" s="153"/>
      <c r="K5" s="154"/>
      <c r="L5" s="154"/>
      <c r="M5" s="154"/>
      <c r="N5" s="149"/>
      <c r="O5" s="150"/>
      <c r="P5" s="151"/>
      <c r="Q5" s="155"/>
      <c r="R5" s="157"/>
      <c r="S5" s="156"/>
      <c r="T5" s="157"/>
    </row>
    <row r="6" spans="1:20" s="158" customFormat="1" ht="25.5" customHeight="1">
      <c r="A6" s="589" t="s">
        <v>203</v>
      </c>
      <c r="B6" s="190">
        <v>11473612.016999999</v>
      </c>
      <c r="C6" s="148">
        <v>16976805.439999998</v>
      </c>
      <c r="D6" s="148">
        <v>326295.144</v>
      </c>
      <c r="E6" s="148">
        <v>885421.6629999998</v>
      </c>
      <c r="F6" s="148">
        <v>29662134.263999995</v>
      </c>
      <c r="G6" s="595" t="s">
        <v>200</v>
      </c>
      <c r="H6" s="151" t="s">
        <v>85</v>
      </c>
      <c r="I6" s="159">
        <v>29662134.263999995</v>
      </c>
      <c r="J6" s="194">
        <f>'ตารางที่ 3'!C6</f>
        <v>6652269.46</v>
      </c>
      <c r="K6" s="195">
        <f>'ตารางที่ 3'!D6</f>
        <v>62853191.44</v>
      </c>
      <c r="L6" s="195">
        <f>'ตารางที่ 3'!E6</f>
        <v>326167.98</v>
      </c>
      <c r="M6" s="195">
        <f>'ตารางที่ 3'!F6</f>
        <v>327502.18</v>
      </c>
      <c r="N6" s="148">
        <f>SUM(J6:M6)</f>
        <v>70159131.06</v>
      </c>
      <c r="O6" s="595" t="str">
        <f>'ตารางที่ 3'!H6</f>
        <v>1</v>
      </c>
      <c r="P6" s="151" t="s">
        <v>85</v>
      </c>
      <c r="Q6" s="196">
        <f>ROUND(N6/O6,2)</f>
        <v>70159131.06</v>
      </c>
      <c r="R6" s="161">
        <f>(+N6-F6)/F6*100</f>
        <v>136.5275891328897</v>
      </c>
      <c r="S6" s="160">
        <f>+(O6-G6)*100/G6</f>
        <v>0</v>
      </c>
      <c r="T6" s="161">
        <f>(+Q6-I6)/I6*100</f>
        <v>136.5275891328897</v>
      </c>
    </row>
    <row r="7" spans="1:20" s="158" customFormat="1" ht="25.5" customHeight="1">
      <c r="A7" s="589" t="s">
        <v>204</v>
      </c>
      <c r="B7" s="190">
        <v>9896368.46</v>
      </c>
      <c r="C7" s="148">
        <v>1820000</v>
      </c>
      <c r="D7" s="148">
        <v>284940.35</v>
      </c>
      <c r="E7" s="148">
        <v>1013950.94</v>
      </c>
      <c r="F7" s="148">
        <v>13015259.75</v>
      </c>
      <c r="G7" s="595" t="s">
        <v>201</v>
      </c>
      <c r="H7" s="151" t="s">
        <v>85</v>
      </c>
      <c r="I7" s="159">
        <v>6507629.875</v>
      </c>
      <c r="J7" s="194">
        <f>'ตารางที่ 3'!C7</f>
        <v>10277324.02</v>
      </c>
      <c r="K7" s="195">
        <f>'ตารางที่ 3'!D7</f>
        <v>6681671.63</v>
      </c>
      <c r="L7" s="195">
        <f>'ตารางที่ 3'!E7</f>
        <v>295740.19</v>
      </c>
      <c r="M7" s="195">
        <f>'ตารางที่ 3'!F7</f>
        <v>1033131.01</v>
      </c>
      <c r="N7" s="148">
        <f>SUM(J7:M7)</f>
        <v>18287866.85</v>
      </c>
      <c r="O7" s="595" t="str">
        <f>'ตารางที่ 3'!H7</f>
        <v>2</v>
      </c>
      <c r="P7" s="151" t="s">
        <v>85</v>
      </c>
      <c r="Q7" s="196">
        <f>ROUND(N7/O7,2)</f>
        <v>9143933.43</v>
      </c>
      <c r="R7" s="161">
        <f>(+N7-F7)/F7*100</f>
        <v>40.51096329445136</v>
      </c>
      <c r="S7" s="162">
        <f>+(O7-G7)*100/G7</f>
        <v>0</v>
      </c>
      <c r="T7" s="161">
        <f>(+Q7-I7)/I7*100</f>
        <v>40.510963371284234</v>
      </c>
    </row>
    <row r="8" spans="1:20" s="158" customFormat="1" ht="25.5" customHeight="1">
      <c r="A8" s="589" t="s">
        <v>35</v>
      </c>
      <c r="B8" s="190">
        <v>14224379.33</v>
      </c>
      <c r="C8" s="163">
        <v>71782564</v>
      </c>
      <c r="D8" s="163">
        <v>545832.7</v>
      </c>
      <c r="E8" s="163">
        <v>1361204.32</v>
      </c>
      <c r="F8" s="148">
        <v>87913980.35</v>
      </c>
      <c r="G8" s="457" t="s">
        <v>202</v>
      </c>
      <c r="H8" s="164" t="s">
        <v>85</v>
      </c>
      <c r="I8" s="159">
        <v>29304660.116666663</v>
      </c>
      <c r="J8" s="194">
        <f>'ตารางที่ 3'!C8</f>
        <v>10515659.93</v>
      </c>
      <c r="K8" s="195">
        <f>'ตารางที่ 3'!D8</f>
        <v>99691226</v>
      </c>
      <c r="L8" s="195">
        <f>'ตารางที่ 3'!E8</f>
        <v>590284.32</v>
      </c>
      <c r="M8" s="195">
        <f>'ตารางที่ 3'!F8</f>
        <v>577781.6</v>
      </c>
      <c r="N8" s="148">
        <f>SUM(J8:M8)</f>
        <v>111374951.85</v>
      </c>
      <c r="O8" s="457" t="str">
        <f>'ตารางที่ 3'!H8</f>
        <v>3</v>
      </c>
      <c r="P8" s="164" t="s">
        <v>85</v>
      </c>
      <c r="Q8" s="196">
        <f>ROUND(N8/O8,2)</f>
        <v>37124983.95</v>
      </c>
      <c r="R8" s="161">
        <f>(+N8-F8)/F8*100</f>
        <v>26.68628061953061</v>
      </c>
      <c r="S8" s="162">
        <f>+(O8-G8)*100/G8</f>
        <v>0</v>
      </c>
      <c r="T8" s="161">
        <f>(+Q8-I8)/I8*100</f>
        <v>26.686280619530635</v>
      </c>
    </row>
    <row r="9" spans="1:20" s="158" customFormat="1" ht="25.5" customHeight="1">
      <c r="A9" s="589" t="s">
        <v>36</v>
      </c>
      <c r="B9" s="190">
        <v>10029105.94</v>
      </c>
      <c r="C9" s="163">
        <v>66095021.97</v>
      </c>
      <c r="D9" s="163">
        <v>454608</v>
      </c>
      <c r="E9" s="163">
        <v>1261757.01</v>
      </c>
      <c r="F9" s="148">
        <v>77840492.93</v>
      </c>
      <c r="G9" s="457" t="s">
        <v>202</v>
      </c>
      <c r="H9" s="164" t="s">
        <v>85</v>
      </c>
      <c r="I9" s="159">
        <v>25946830.97666667</v>
      </c>
      <c r="J9" s="194">
        <f>'ตารางที่ 3'!C9</f>
        <v>31410821.13</v>
      </c>
      <c r="K9" s="195">
        <f>'ตารางที่ 3'!D9</f>
        <v>111855487.65</v>
      </c>
      <c r="L9" s="195">
        <f>'ตารางที่ 3'!E9</f>
        <v>479865.76</v>
      </c>
      <c r="M9" s="195">
        <f>'ตารางที่ 3'!F9</f>
        <v>533781.51</v>
      </c>
      <c r="N9" s="148">
        <f>SUM(J9:M9)</f>
        <v>144279956.04999998</v>
      </c>
      <c r="O9" s="457" t="str">
        <f>'ตารางที่ 3'!H9</f>
        <v>3</v>
      </c>
      <c r="P9" s="164" t="s">
        <v>85</v>
      </c>
      <c r="Q9" s="196">
        <f aca="true" t="shared" si="0" ref="Q9:Q24">ROUND(N9/O9,2)</f>
        <v>48093318.68</v>
      </c>
      <c r="R9" s="161">
        <f>(+N9-F9)/F9*100</f>
        <v>85.35334325252451</v>
      </c>
      <c r="S9" s="162">
        <f>+(O9-G9)*100/G9</f>
        <v>0</v>
      </c>
      <c r="T9" s="161">
        <f>(+Q9-I9)/I9*100</f>
        <v>85.35334323967774</v>
      </c>
    </row>
    <row r="10" spans="1:20" s="158" customFormat="1" ht="25.5" customHeight="1">
      <c r="A10" s="589" t="s">
        <v>100</v>
      </c>
      <c r="B10" s="190">
        <v>5689219.32</v>
      </c>
      <c r="C10" s="163">
        <v>16340187.47</v>
      </c>
      <c r="D10" s="163">
        <v>369635.18</v>
      </c>
      <c r="E10" s="163">
        <v>1251397.75</v>
      </c>
      <c r="F10" s="163">
        <v>23650439.72</v>
      </c>
      <c r="G10" s="457" t="s">
        <v>202</v>
      </c>
      <c r="H10" s="164" t="s">
        <v>85</v>
      </c>
      <c r="I10" s="167">
        <v>7883479.906666666</v>
      </c>
      <c r="J10" s="194">
        <f>'ตารางที่ 3'!C10</f>
        <v>5788854.03</v>
      </c>
      <c r="K10" s="195">
        <f>'ตารางที่ 3'!D10</f>
        <v>533767032.86</v>
      </c>
      <c r="L10" s="195">
        <f>'ตารางที่ 3'!E10</f>
        <v>452950.51</v>
      </c>
      <c r="M10" s="195">
        <f>'ตารางที่ 3'!F10</f>
        <v>637298.67</v>
      </c>
      <c r="N10" s="148">
        <f aca="true" t="shared" si="1" ref="N10:N24">SUM(J10:M10)</f>
        <v>540646136.0699999</v>
      </c>
      <c r="O10" s="457" t="str">
        <f>'ตารางที่ 3'!H10</f>
        <v>3</v>
      </c>
      <c r="P10" s="164" t="s">
        <v>85</v>
      </c>
      <c r="Q10" s="196">
        <f>ROUND(N10/O10,2)</f>
        <v>180215378.69</v>
      </c>
      <c r="R10" s="161">
        <f>(+N10-F10)/F10*100</f>
        <v>2185.9876707188764</v>
      </c>
      <c r="S10" s="162">
        <f>+(O10-G10)*100/G10</f>
        <v>0</v>
      </c>
      <c r="T10" s="161">
        <f>(+Q10-I10)/I10*100</f>
        <v>2185.987670718877</v>
      </c>
    </row>
    <row r="11" spans="1:20" s="158" customFormat="1" ht="25.5" customHeight="1">
      <c r="A11" s="188" t="s">
        <v>56</v>
      </c>
      <c r="B11" s="189"/>
      <c r="C11" s="148"/>
      <c r="D11" s="148"/>
      <c r="E11" s="148"/>
      <c r="F11" s="191"/>
      <c r="G11" s="595"/>
      <c r="H11" s="164"/>
      <c r="I11" s="152"/>
      <c r="J11" s="194"/>
      <c r="K11" s="195"/>
      <c r="L11" s="195"/>
      <c r="M11" s="195"/>
      <c r="N11" s="148"/>
      <c r="O11" s="150"/>
      <c r="P11" s="151"/>
      <c r="Q11" s="196"/>
      <c r="R11" s="192"/>
      <c r="S11" s="162"/>
      <c r="T11" s="192"/>
    </row>
    <row r="12" spans="1:20" s="158" customFormat="1" ht="25.5" customHeight="1">
      <c r="A12" s="590" t="s">
        <v>199</v>
      </c>
      <c r="B12" s="190">
        <v>5588258.51</v>
      </c>
      <c r="C12" s="163">
        <v>219066.35</v>
      </c>
      <c r="D12" s="163">
        <v>255631.42</v>
      </c>
      <c r="E12" s="163">
        <v>324323.57</v>
      </c>
      <c r="F12" s="163">
        <v>6387279.859999999</v>
      </c>
      <c r="G12" s="457">
        <v>5</v>
      </c>
      <c r="H12" s="164" t="s">
        <v>85</v>
      </c>
      <c r="I12" s="167">
        <v>1277455.9719999998</v>
      </c>
      <c r="J12" s="194">
        <f>'ตารางที่ 3'!C12</f>
        <v>5874998.56</v>
      </c>
      <c r="K12" s="195">
        <f>'ตารางที่ 3'!D12</f>
        <v>497939.34</v>
      </c>
      <c r="L12" s="195">
        <f>'ตารางที่ 3'!E12</f>
        <v>488660.06</v>
      </c>
      <c r="M12" s="195">
        <f>'ตารางที่ 3'!F12</f>
        <v>118301.29</v>
      </c>
      <c r="N12" s="148">
        <f>SUM(J12:M12)</f>
        <v>6979899.249999999</v>
      </c>
      <c r="O12" s="457">
        <f>'ตารางที่ 3'!H12</f>
        <v>5</v>
      </c>
      <c r="P12" s="164" t="s">
        <v>85</v>
      </c>
      <c r="Q12" s="196">
        <f t="shared" si="0"/>
        <v>1395979.85</v>
      </c>
      <c r="R12" s="161">
        <f aca="true" t="shared" si="2" ref="R12:R24">(+N12-F12)/F12*100</f>
        <v>9.27811843209262</v>
      </c>
      <c r="S12" s="162">
        <f aca="true" t="shared" si="3" ref="S12:S24">+(O12-G12)*100/G12</f>
        <v>0</v>
      </c>
      <c r="T12" s="161">
        <f aca="true" t="shared" si="4" ref="T12:T24">(+Q12-I12)/I12*100</f>
        <v>9.278118432092647</v>
      </c>
    </row>
    <row r="13" spans="1:20" s="158" customFormat="1" ht="25.5" customHeight="1">
      <c r="A13" s="590" t="s">
        <v>193</v>
      </c>
      <c r="B13" s="166">
        <v>1541029.62</v>
      </c>
      <c r="C13" s="163">
        <v>0</v>
      </c>
      <c r="D13" s="163">
        <v>94805.08</v>
      </c>
      <c r="E13" s="163">
        <v>270644.46</v>
      </c>
      <c r="F13" s="163">
        <v>1906479.1600000001</v>
      </c>
      <c r="G13" s="457">
        <v>1</v>
      </c>
      <c r="H13" s="164" t="s">
        <v>85</v>
      </c>
      <c r="I13" s="167">
        <v>1906479.1600000001</v>
      </c>
      <c r="J13" s="194">
        <f>'ตารางที่ 3'!C13</f>
        <v>1433341.4</v>
      </c>
      <c r="K13" s="195">
        <f>'ตารางที่ 3'!D13</f>
        <v>127754</v>
      </c>
      <c r="L13" s="195">
        <f>'ตารางที่ 3'!E13</f>
        <v>113082.5</v>
      </c>
      <c r="M13" s="195">
        <f>'ตารางที่ 3'!F13</f>
        <v>110809.3</v>
      </c>
      <c r="N13" s="148">
        <f t="shared" si="1"/>
        <v>1784987.2</v>
      </c>
      <c r="O13" s="457">
        <f>'ตารางที่ 3'!H13</f>
        <v>1</v>
      </c>
      <c r="P13" s="164" t="s">
        <v>85</v>
      </c>
      <c r="Q13" s="196">
        <f t="shared" si="0"/>
        <v>1784987.2</v>
      </c>
      <c r="R13" s="161">
        <f t="shared" si="2"/>
        <v>-6.372582640766983</v>
      </c>
      <c r="S13" s="162">
        <f t="shared" si="3"/>
        <v>0</v>
      </c>
      <c r="T13" s="161">
        <f t="shared" si="4"/>
        <v>-6.372582640766983</v>
      </c>
    </row>
    <row r="14" spans="1:20" s="158" customFormat="1" ht="63">
      <c r="A14" s="590" t="s">
        <v>194</v>
      </c>
      <c r="B14" s="166">
        <v>998190.65</v>
      </c>
      <c r="C14" s="163">
        <v>0</v>
      </c>
      <c r="D14" s="163">
        <v>82229.87</v>
      </c>
      <c r="E14" s="163">
        <v>201924.15</v>
      </c>
      <c r="F14" s="163">
        <v>1282344.67</v>
      </c>
      <c r="G14" s="457" t="s">
        <v>213</v>
      </c>
      <c r="H14" s="193" t="s">
        <v>271</v>
      </c>
      <c r="I14" s="167">
        <v>1818.928609929078</v>
      </c>
      <c r="J14" s="194">
        <f>'ตารางที่ 3'!C14</f>
        <v>603317.83</v>
      </c>
      <c r="K14" s="195">
        <f>'ตารางที่ 3'!D14</f>
        <v>152156.65</v>
      </c>
      <c r="L14" s="195">
        <f>'ตารางที่ 3'!E14</f>
        <v>58953.31</v>
      </c>
      <c r="M14" s="195">
        <f>'ตารางที่ 3'!F14</f>
        <v>90635.53</v>
      </c>
      <c r="N14" s="148">
        <f t="shared" si="1"/>
        <v>905063.3200000001</v>
      </c>
      <c r="O14" s="457">
        <f>'ตารางที่ 3'!H14</f>
        <v>425</v>
      </c>
      <c r="P14" s="168" t="s">
        <v>220</v>
      </c>
      <c r="Q14" s="196">
        <f>ROUND(N14/O14,2)</f>
        <v>2129.56</v>
      </c>
      <c r="R14" s="161">
        <f t="shared" si="2"/>
        <v>-29.421212473242463</v>
      </c>
      <c r="S14" s="162">
        <f>+(O14-G14)*100/G14</f>
        <v>-39.716312056737586</v>
      </c>
      <c r="T14" s="161">
        <f t="shared" si="4"/>
        <v>17.07771203197655</v>
      </c>
    </row>
    <row r="15" spans="1:20" s="158" customFormat="1" ht="25.5" customHeight="1">
      <c r="A15" s="590" t="s">
        <v>101</v>
      </c>
      <c r="B15" s="166">
        <v>16984630.77</v>
      </c>
      <c r="C15" s="163">
        <v>9960</v>
      </c>
      <c r="D15" s="163">
        <v>813301.77</v>
      </c>
      <c r="E15" s="163">
        <v>1860001.53</v>
      </c>
      <c r="F15" s="163">
        <v>19667894.06</v>
      </c>
      <c r="G15" s="457">
        <v>4</v>
      </c>
      <c r="H15" s="164" t="s">
        <v>85</v>
      </c>
      <c r="I15" s="167">
        <v>4916973.515</v>
      </c>
      <c r="J15" s="194">
        <f>'ตารางที่ 3'!C15</f>
        <v>18068365.72</v>
      </c>
      <c r="K15" s="195">
        <f>'ตารางที่ 3'!D15</f>
        <v>44639064.94</v>
      </c>
      <c r="L15" s="195">
        <f>'ตารางที่ 3'!E15</f>
        <v>874327.57</v>
      </c>
      <c r="M15" s="195">
        <f>'ตารางที่ 3'!F15</f>
        <v>6337941.2</v>
      </c>
      <c r="N15" s="148">
        <f t="shared" si="1"/>
        <v>69919699.42999999</v>
      </c>
      <c r="O15" s="457">
        <f>'ตารางที่ 3'!H15</f>
        <v>4</v>
      </c>
      <c r="P15" s="164" t="s">
        <v>85</v>
      </c>
      <c r="Q15" s="196">
        <f>ROUND(N15/O15,2)</f>
        <v>17479924.86</v>
      </c>
      <c r="R15" s="161">
        <f t="shared" si="2"/>
        <v>255.50170860540013</v>
      </c>
      <c r="S15" s="162">
        <f t="shared" si="3"/>
        <v>0</v>
      </c>
      <c r="T15" s="161">
        <f t="shared" si="4"/>
        <v>255.50170865624443</v>
      </c>
    </row>
    <row r="16" spans="1:20" s="158" customFormat="1" ht="63">
      <c r="A16" s="589" t="s">
        <v>102</v>
      </c>
      <c r="B16" s="166">
        <v>2296866.88</v>
      </c>
      <c r="C16" s="163">
        <v>200890</v>
      </c>
      <c r="D16" s="163">
        <v>202925.89</v>
      </c>
      <c r="E16" s="163">
        <v>620124.51</v>
      </c>
      <c r="F16" s="163">
        <v>3320807.2800000003</v>
      </c>
      <c r="G16" s="457">
        <v>6114</v>
      </c>
      <c r="H16" s="168" t="s">
        <v>23</v>
      </c>
      <c r="I16" s="167">
        <v>543.1480667320903</v>
      </c>
      <c r="J16" s="194">
        <f>'ตารางที่ 3'!C16</f>
        <v>1300934.22</v>
      </c>
      <c r="K16" s="195">
        <f>'ตารางที่ 3'!D16</f>
        <v>175250</v>
      </c>
      <c r="L16" s="195">
        <f>'ตารางที่ 3'!E16</f>
        <v>167886.88</v>
      </c>
      <c r="M16" s="195">
        <f>'ตารางที่ 3'!F16</f>
        <v>262812.43</v>
      </c>
      <c r="N16" s="148">
        <f t="shared" si="1"/>
        <v>1906883.53</v>
      </c>
      <c r="O16" s="457">
        <f>'ตารางที่ 3'!H16</f>
        <v>10259</v>
      </c>
      <c r="P16" s="168" t="s">
        <v>23</v>
      </c>
      <c r="Q16" s="196">
        <f t="shared" si="0"/>
        <v>185.87</v>
      </c>
      <c r="R16" s="161">
        <f t="shared" si="2"/>
        <v>-42.5777117062933</v>
      </c>
      <c r="S16" s="162">
        <f t="shared" si="3"/>
        <v>67.7952240758914</v>
      </c>
      <c r="T16" s="161">
        <f t="shared" si="4"/>
        <v>-65.7791288629071</v>
      </c>
    </row>
    <row r="17" spans="1:20" s="158" customFormat="1" ht="63">
      <c r="A17" s="589" t="s">
        <v>103</v>
      </c>
      <c r="B17" s="166">
        <v>587268.6</v>
      </c>
      <c r="C17" s="163">
        <v>177952.48</v>
      </c>
      <c r="D17" s="163">
        <v>60867.45</v>
      </c>
      <c r="E17" s="163">
        <v>206832.17</v>
      </c>
      <c r="F17" s="163">
        <v>1032920.7</v>
      </c>
      <c r="G17" s="457" t="s">
        <v>211</v>
      </c>
      <c r="H17" s="168" t="s">
        <v>24</v>
      </c>
      <c r="I17" s="167">
        <v>3549.555670103093</v>
      </c>
      <c r="J17" s="194">
        <f>'ตารางที่ 3'!C17</f>
        <v>154239.66</v>
      </c>
      <c r="K17" s="195">
        <f>'ตารางที่ 3'!D17</f>
        <v>189482.08999999985</v>
      </c>
      <c r="L17" s="195">
        <f>'ตารางที่ 3'!E17</f>
        <v>50445.4</v>
      </c>
      <c r="M17" s="195">
        <f>'ตารางที่ 3'!F17</f>
        <v>98639.7</v>
      </c>
      <c r="N17" s="148">
        <f t="shared" si="1"/>
        <v>492806.8499999999</v>
      </c>
      <c r="O17" s="457">
        <f>'ตารางที่ 3'!H17</f>
        <v>398</v>
      </c>
      <c r="P17" s="168" t="s">
        <v>24</v>
      </c>
      <c r="Q17" s="196">
        <f t="shared" si="0"/>
        <v>1238.21</v>
      </c>
      <c r="R17" s="161">
        <f t="shared" si="2"/>
        <v>-52.289962820960035</v>
      </c>
      <c r="S17" s="161">
        <f t="shared" si="3"/>
        <v>36.76975945017182</v>
      </c>
      <c r="T17" s="161">
        <f>(+Q17-I17)/I17*100</f>
        <v>-65.11647893202256</v>
      </c>
    </row>
    <row r="18" spans="1:20" s="158" customFormat="1" ht="63">
      <c r="A18" s="589" t="s">
        <v>195</v>
      </c>
      <c r="B18" s="166">
        <v>1427681.62</v>
      </c>
      <c r="C18" s="163">
        <v>0</v>
      </c>
      <c r="D18" s="163">
        <v>62167.45</v>
      </c>
      <c r="E18" s="163">
        <v>206832.17</v>
      </c>
      <c r="F18" s="163">
        <v>1696681.24</v>
      </c>
      <c r="G18" s="457">
        <v>1721</v>
      </c>
      <c r="H18" s="168" t="s">
        <v>98</v>
      </c>
      <c r="I18" s="167">
        <v>985.8694015107495</v>
      </c>
      <c r="J18" s="194">
        <f>'ตารางที่ 3'!C18</f>
        <v>1185383.21</v>
      </c>
      <c r="K18" s="195">
        <f>'ตารางที่ 3'!D18</f>
        <v>300000</v>
      </c>
      <c r="L18" s="195">
        <f>'ตารางที่ 3'!E18</f>
        <v>40995.77</v>
      </c>
      <c r="M18" s="195">
        <f>'ตารางที่ 3'!F18</f>
        <v>65759.8</v>
      </c>
      <c r="N18" s="148">
        <f t="shared" si="1"/>
        <v>1592138.78</v>
      </c>
      <c r="O18" s="457">
        <f>'ตารางที่ 3'!H18</f>
        <v>5320</v>
      </c>
      <c r="P18" s="168" t="s">
        <v>98</v>
      </c>
      <c r="Q18" s="196">
        <f t="shared" si="0"/>
        <v>299.27</v>
      </c>
      <c r="R18" s="161">
        <f t="shared" si="2"/>
        <v>-6.161585189684773</v>
      </c>
      <c r="S18" s="161">
        <f t="shared" si="3"/>
        <v>209.12260313771063</v>
      </c>
      <c r="T18" s="161">
        <f t="shared" si="4"/>
        <v>-69.64405229116578</v>
      </c>
    </row>
    <row r="19" spans="1:21" s="158" customFormat="1" ht="49.5" customHeight="1">
      <c r="A19" s="589" t="s">
        <v>196</v>
      </c>
      <c r="B19" s="166">
        <v>1186077.45</v>
      </c>
      <c r="C19" s="163">
        <v>26000</v>
      </c>
      <c r="D19" s="163">
        <v>81152.96</v>
      </c>
      <c r="E19" s="163">
        <v>206832.17</v>
      </c>
      <c r="F19" s="163">
        <v>1500062.5799999998</v>
      </c>
      <c r="G19" s="458" t="s">
        <v>212</v>
      </c>
      <c r="H19" s="169" t="s">
        <v>25</v>
      </c>
      <c r="I19" s="167">
        <v>8982.410658682635</v>
      </c>
      <c r="J19" s="194">
        <f>'ตารางที่ 3'!C19</f>
        <v>990439.26</v>
      </c>
      <c r="K19" s="195">
        <f>'ตารางที่ 3'!D19</f>
        <v>0</v>
      </c>
      <c r="L19" s="195">
        <f>'ตารางที่ 3'!E19</f>
        <v>94788.19</v>
      </c>
      <c r="M19" s="195">
        <f>'ตารางที่ 3'!F19</f>
        <v>131519.59</v>
      </c>
      <c r="N19" s="148">
        <f t="shared" si="1"/>
        <v>1216747.04</v>
      </c>
      <c r="O19" s="458">
        <f>'ตารางที่ 3'!H19</f>
        <v>166</v>
      </c>
      <c r="P19" s="169" t="s">
        <v>269</v>
      </c>
      <c r="Q19" s="196">
        <f t="shared" si="0"/>
        <v>7329.8</v>
      </c>
      <c r="R19" s="161">
        <f t="shared" si="2"/>
        <v>-18.88691470458518</v>
      </c>
      <c r="S19" s="161">
        <f t="shared" si="3"/>
        <v>-0.5988023952095808</v>
      </c>
      <c r="T19" s="161">
        <f t="shared" si="4"/>
        <v>-18.39829775635094</v>
      </c>
      <c r="U19" s="593"/>
    </row>
    <row r="20" spans="1:20" s="158" customFormat="1" ht="63">
      <c r="A20" s="589" t="s">
        <v>104</v>
      </c>
      <c r="B20" s="170">
        <v>536803.8</v>
      </c>
      <c r="C20" s="171">
        <v>0</v>
      </c>
      <c r="D20" s="171">
        <v>40505.32</v>
      </c>
      <c r="E20" s="171">
        <v>137640.11</v>
      </c>
      <c r="F20" s="163">
        <v>714949.23</v>
      </c>
      <c r="G20" s="458">
        <v>40212</v>
      </c>
      <c r="H20" s="169" t="s">
        <v>270</v>
      </c>
      <c r="I20" s="167">
        <v>17.779499403163236</v>
      </c>
      <c r="J20" s="194">
        <f>'ตารางที่ 3'!C20</f>
        <v>434608.53</v>
      </c>
      <c r="K20" s="195">
        <f>'ตารางที่ 3'!D20</f>
        <v>0</v>
      </c>
      <c r="L20" s="195">
        <f>'ตารางที่ 3'!E20</f>
        <v>44023.9</v>
      </c>
      <c r="M20" s="195">
        <f>'ตารางที่ 3'!F20</f>
        <v>98639.7</v>
      </c>
      <c r="N20" s="148">
        <f t="shared" si="1"/>
        <v>577272.13</v>
      </c>
      <c r="O20" s="458">
        <f>'ตารางที่ 3'!H20</f>
        <v>35642</v>
      </c>
      <c r="P20" s="169" t="s">
        <v>270</v>
      </c>
      <c r="Q20" s="196">
        <f t="shared" si="0"/>
        <v>16.2</v>
      </c>
      <c r="R20" s="161">
        <f t="shared" si="2"/>
        <v>-19.256905836516527</v>
      </c>
      <c r="S20" s="161">
        <f t="shared" si="3"/>
        <v>-11.364766736297623</v>
      </c>
      <c r="T20" s="161">
        <f t="shared" si="4"/>
        <v>-8.88382382060892</v>
      </c>
    </row>
    <row r="21" spans="1:20" s="158" customFormat="1" ht="25.5" customHeight="1">
      <c r="A21" s="589" t="s">
        <v>105</v>
      </c>
      <c r="B21" s="166">
        <v>1875047.91</v>
      </c>
      <c r="C21" s="163">
        <v>0</v>
      </c>
      <c r="D21" s="163">
        <v>202732.24</v>
      </c>
      <c r="E21" s="163">
        <v>819050.16</v>
      </c>
      <c r="F21" s="163">
        <v>2896830.31</v>
      </c>
      <c r="G21" s="457">
        <v>122250</v>
      </c>
      <c r="H21" s="164" t="s">
        <v>84</v>
      </c>
      <c r="I21" s="167">
        <v>23.69595345603272</v>
      </c>
      <c r="J21" s="194">
        <f>'ตารางที่ 3'!C21</f>
        <v>1952478.36</v>
      </c>
      <c r="K21" s="195">
        <f>'ตารางที่ 3'!D21</f>
        <v>263000.37</v>
      </c>
      <c r="L21" s="195">
        <f>'ตารางที่ 3'!E21</f>
        <v>184330.54</v>
      </c>
      <c r="M21" s="195">
        <f>'ตารางที่ 3'!F21</f>
        <v>229932.53</v>
      </c>
      <c r="N21" s="148">
        <f t="shared" si="1"/>
        <v>2629741.8</v>
      </c>
      <c r="O21" s="457">
        <f>'ตารางที่ 3'!H21</f>
        <v>88487</v>
      </c>
      <c r="P21" s="164" t="s">
        <v>84</v>
      </c>
      <c r="Q21" s="196">
        <f t="shared" si="0"/>
        <v>29.72</v>
      </c>
      <c r="R21" s="161">
        <f t="shared" si="2"/>
        <v>-9.220026077399067</v>
      </c>
      <c r="S21" s="161">
        <f t="shared" si="3"/>
        <v>-27.61799591002045</v>
      </c>
      <c r="T21" s="161">
        <f t="shared" si="4"/>
        <v>25.42225850985383</v>
      </c>
    </row>
    <row r="22" spans="1:20" s="158" customFormat="1" ht="63">
      <c r="A22" s="589" t="s">
        <v>197</v>
      </c>
      <c r="B22" s="166">
        <v>2722508.3</v>
      </c>
      <c r="C22" s="163">
        <v>0</v>
      </c>
      <c r="D22" s="163">
        <v>145361.59</v>
      </c>
      <c r="E22" s="163">
        <v>405551.99</v>
      </c>
      <c r="F22" s="163">
        <v>3273421.88</v>
      </c>
      <c r="G22" s="457" t="s">
        <v>214</v>
      </c>
      <c r="H22" s="168" t="s">
        <v>82</v>
      </c>
      <c r="I22" s="167">
        <v>17049.072291666667</v>
      </c>
      <c r="J22" s="194">
        <f>'ตารางที่ 3'!C22</f>
        <v>2940613.56</v>
      </c>
      <c r="K22" s="195">
        <f>'ตารางที่ 3'!D22</f>
        <v>243701</v>
      </c>
      <c r="L22" s="195">
        <f>'ตารางที่ 3'!E22</f>
        <v>101663.57</v>
      </c>
      <c r="M22" s="195">
        <f>'ตารางที่ 3'!F22</f>
        <v>352454.27</v>
      </c>
      <c r="N22" s="148">
        <f t="shared" si="1"/>
        <v>3638432.4</v>
      </c>
      <c r="O22" s="457">
        <f>'ตารางที่ 3'!H22</f>
        <v>224</v>
      </c>
      <c r="P22" s="168" t="s">
        <v>82</v>
      </c>
      <c r="Q22" s="196">
        <f t="shared" si="0"/>
        <v>16243</v>
      </c>
      <c r="R22" s="161">
        <f t="shared" si="2"/>
        <v>11.150732578350091</v>
      </c>
      <c r="S22" s="161">
        <f t="shared" si="3"/>
        <v>16.666666666666668</v>
      </c>
      <c r="T22" s="161">
        <f t="shared" si="4"/>
        <v>-4.7279539782388245</v>
      </c>
    </row>
    <row r="23" spans="1:20" s="158" customFormat="1" ht="25.5" customHeight="1">
      <c r="A23" s="589" t="s">
        <v>198</v>
      </c>
      <c r="B23" s="166">
        <v>548268</v>
      </c>
      <c r="C23" s="163">
        <v>0</v>
      </c>
      <c r="D23" s="163">
        <v>0</v>
      </c>
      <c r="E23" s="163">
        <v>0</v>
      </c>
      <c r="F23" s="163">
        <v>548268</v>
      </c>
      <c r="G23" s="457">
        <v>1</v>
      </c>
      <c r="H23" s="164" t="s">
        <v>99</v>
      </c>
      <c r="I23" s="167">
        <v>548268</v>
      </c>
      <c r="J23" s="194">
        <f>'ตารางที่ 3'!C23</f>
        <v>443555</v>
      </c>
      <c r="K23" s="195">
        <f>'ตารางที่ 3'!D23</f>
        <v>0</v>
      </c>
      <c r="L23" s="195">
        <f>'ตารางที่ 3'!E23</f>
        <v>0</v>
      </c>
      <c r="M23" s="195">
        <f>'ตารางที่ 3'!F23</f>
        <v>0</v>
      </c>
      <c r="N23" s="148">
        <f t="shared" si="1"/>
        <v>443555</v>
      </c>
      <c r="O23" s="457">
        <f>'ตารางที่ 3'!H23</f>
        <v>1</v>
      </c>
      <c r="P23" s="164" t="s">
        <v>99</v>
      </c>
      <c r="Q23" s="196">
        <f t="shared" si="0"/>
        <v>443555</v>
      </c>
      <c r="R23" s="161">
        <f t="shared" si="2"/>
        <v>-19.098871354884835</v>
      </c>
      <c r="S23" s="161">
        <f t="shared" si="3"/>
        <v>0</v>
      </c>
      <c r="T23" s="161">
        <f t="shared" si="4"/>
        <v>-19.098871354884835</v>
      </c>
    </row>
    <row r="24" spans="1:20" s="158" customFormat="1" ht="25.5" customHeight="1">
      <c r="A24" s="591" t="s">
        <v>106</v>
      </c>
      <c r="B24" s="172">
        <v>4917262.293</v>
      </c>
      <c r="C24" s="165">
        <v>7275773.76</v>
      </c>
      <c r="D24" s="165">
        <v>139840.77599999998</v>
      </c>
      <c r="E24" s="165">
        <v>379466.42699999997</v>
      </c>
      <c r="F24" s="165">
        <v>12712343.256</v>
      </c>
      <c r="G24" s="596">
        <v>1</v>
      </c>
      <c r="H24" s="173" t="s">
        <v>85</v>
      </c>
      <c r="I24" s="174">
        <v>12712343.256</v>
      </c>
      <c r="J24" s="194">
        <f>'ตารางที่ 3'!C24</f>
        <v>2850972.62</v>
      </c>
      <c r="K24" s="195">
        <f>'ตารางที่ 3'!D24</f>
        <v>26937082.05</v>
      </c>
      <c r="L24" s="195">
        <f>'ตารางที่ 3'!E24</f>
        <v>139786.28</v>
      </c>
      <c r="M24" s="195">
        <f>'ตารางที่ 3'!F24</f>
        <v>140358.08</v>
      </c>
      <c r="N24" s="148">
        <f t="shared" si="1"/>
        <v>30068199.03</v>
      </c>
      <c r="O24" s="457">
        <f>'ตารางที่ 3'!H24</f>
        <v>1</v>
      </c>
      <c r="P24" s="197" t="s">
        <v>85</v>
      </c>
      <c r="Q24" s="196">
        <f t="shared" si="0"/>
        <v>30068199.03</v>
      </c>
      <c r="R24" s="161">
        <f t="shared" si="2"/>
        <v>136.5275891666027</v>
      </c>
      <c r="S24" s="161">
        <f t="shared" si="3"/>
        <v>0</v>
      </c>
      <c r="T24" s="161">
        <f t="shared" si="4"/>
        <v>136.5275891666027</v>
      </c>
    </row>
    <row r="25" spans="1:20" s="180" customFormat="1" ht="46.5" customHeight="1" thickBot="1">
      <c r="A25" s="592" t="s">
        <v>9</v>
      </c>
      <c r="B25" s="175">
        <v>92522579.45</v>
      </c>
      <c r="C25" s="176">
        <v>180924221.46999997</v>
      </c>
      <c r="D25" s="176">
        <v>4162833.19</v>
      </c>
      <c r="E25" s="176">
        <v>11412955.11</v>
      </c>
      <c r="F25" s="176">
        <v>289022589.22</v>
      </c>
      <c r="G25" s="177"/>
      <c r="H25" s="176"/>
      <c r="I25" s="178"/>
      <c r="J25" s="175">
        <f>SUM(J6:J24)</f>
        <v>102878176.5</v>
      </c>
      <c r="K25" s="176">
        <f>SUM(K6:K24)</f>
        <v>888374040.02</v>
      </c>
      <c r="L25" s="176">
        <f>SUM(L6:L24)</f>
        <v>4503952.7299999995</v>
      </c>
      <c r="M25" s="176">
        <f>SUM(M6:M24)</f>
        <v>11147298.389999997</v>
      </c>
      <c r="N25" s="176">
        <f>SUM(N6:N24)</f>
        <v>1006903467.6399997</v>
      </c>
      <c r="O25" s="198"/>
      <c r="P25" s="199"/>
      <c r="Q25" s="179"/>
      <c r="R25" s="179">
        <f>SUM(R6:R24)</f>
        <v>2684.2382229963837</v>
      </c>
      <c r="S25" s="179">
        <f>SUM(S6:S24)</f>
        <v>251.05637623217527</v>
      </c>
      <c r="T25" s="179">
        <f>SUM(T6:T24)</f>
        <v>2660.8520442420827</v>
      </c>
    </row>
    <row r="26" spans="1:20" s="180" customFormat="1" ht="21.75" thickTop="1">
      <c r="A26" s="181"/>
      <c r="B26" s="182"/>
      <c r="C26" s="182"/>
      <c r="D26" s="182"/>
      <c r="E26" s="182"/>
      <c r="F26" s="182"/>
      <c r="G26" s="183"/>
      <c r="H26" s="182"/>
      <c r="I26" s="182"/>
      <c r="J26" s="182"/>
      <c r="K26" s="182"/>
      <c r="L26" s="182"/>
      <c r="M26" s="182"/>
      <c r="N26" s="182"/>
      <c r="O26" s="184"/>
      <c r="P26" s="181"/>
      <c r="Q26" s="182"/>
      <c r="R26" s="186"/>
      <c r="S26" s="185"/>
      <c r="T26" s="186"/>
    </row>
    <row r="27" spans="1:20" s="180" customFormat="1" ht="21">
      <c r="A27" s="181"/>
      <c r="B27" s="182"/>
      <c r="C27" s="182"/>
      <c r="D27" s="182"/>
      <c r="E27" s="182"/>
      <c r="F27" s="182"/>
      <c r="G27" s="183"/>
      <c r="H27" s="182"/>
      <c r="I27" s="182"/>
      <c r="J27" s="182"/>
      <c r="K27" s="182"/>
      <c r="L27" s="182"/>
      <c r="M27" s="182"/>
      <c r="N27" s="182"/>
      <c r="O27" s="184"/>
      <c r="P27" s="181"/>
      <c r="Q27" s="182"/>
      <c r="R27" s="186"/>
      <c r="S27" s="185"/>
      <c r="T27" s="186"/>
    </row>
    <row r="28" spans="1:20" s="180" customFormat="1" ht="21">
      <c r="A28" s="181"/>
      <c r="B28" s="182"/>
      <c r="C28" s="182"/>
      <c r="D28" s="182"/>
      <c r="E28" s="182"/>
      <c r="F28" s="182"/>
      <c r="G28" s="183"/>
      <c r="H28" s="182"/>
      <c r="I28" s="182"/>
      <c r="J28" s="182"/>
      <c r="K28" s="182"/>
      <c r="L28" s="182"/>
      <c r="M28" s="182"/>
      <c r="N28" s="182"/>
      <c r="O28" s="184"/>
      <c r="P28" s="181"/>
      <c r="Q28" s="182"/>
      <c r="R28" s="186"/>
      <c r="S28" s="185"/>
      <c r="T28" s="186"/>
    </row>
    <row r="29" spans="1:20" s="180" customFormat="1" ht="21">
      <c r="A29" s="181"/>
      <c r="B29" s="182"/>
      <c r="C29" s="182"/>
      <c r="D29" s="182"/>
      <c r="E29" s="182"/>
      <c r="F29" s="182"/>
      <c r="G29" s="183"/>
      <c r="H29" s="182"/>
      <c r="I29" s="182"/>
      <c r="J29" s="182"/>
      <c r="K29" s="182"/>
      <c r="L29" s="182"/>
      <c r="M29" s="182"/>
      <c r="N29" s="182"/>
      <c r="O29" s="184"/>
      <c r="P29" s="181"/>
      <c r="Q29" s="182"/>
      <c r="R29" s="186"/>
      <c r="S29" s="185"/>
      <c r="T29" s="186"/>
    </row>
    <row r="30" spans="1:20" s="180" customFormat="1" ht="21">
      <c r="A30" s="181"/>
      <c r="B30" s="182"/>
      <c r="C30" s="182"/>
      <c r="D30" s="182"/>
      <c r="E30" s="182"/>
      <c r="F30" s="182"/>
      <c r="G30" s="183"/>
      <c r="H30" s="182"/>
      <c r="I30" s="182"/>
      <c r="J30" s="182"/>
      <c r="K30" s="182"/>
      <c r="L30" s="182"/>
      <c r="M30" s="182"/>
      <c r="N30" s="182"/>
      <c r="O30" s="184"/>
      <c r="P30" s="181"/>
      <c r="Q30" s="182"/>
      <c r="R30" s="186"/>
      <c r="S30" s="185"/>
      <c r="T30" s="186"/>
    </row>
    <row r="31" spans="1:20" s="180" customFormat="1" ht="21">
      <c r="A31" s="181"/>
      <c r="B31" s="182"/>
      <c r="C31" s="182"/>
      <c r="D31" s="182"/>
      <c r="E31" s="182"/>
      <c r="F31" s="182"/>
      <c r="G31" s="183"/>
      <c r="H31" s="182"/>
      <c r="I31" s="182"/>
      <c r="J31" s="182"/>
      <c r="K31" s="182"/>
      <c r="L31" s="182"/>
      <c r="M31" s="182"/>
      <c r="N31" s="182"/>
      <c r="O31" s="184"/>
      <c r="P31" s="181"/>
      <c r="Q31" s="182"/>
      <c r="R31" s="186"/>
      <c r="S31" s="185"/>
      <c r="T31" s="186"/>
    </row>
    <row r="32" spans="1:20" s="180" customFormat="1" ht="21">
      <c r="A32" s="181"/>
      <c r="B32" s="182"/>
      <c r="C32" s="182"/>
      <c r="D32" s="182"/>
      <c r="E32" s="182"/>
      <c r="F32" s="182"/>
      <c r="G32" s="183"/>
      <c r="H32" s="182"/>
      <c r="I32" s="182"/>
      <c r="J32" s="182"/>
      <c r="K32" s="182"/>
      <c r="L32" s="182"/>
      <c r="M32" s="182"/>
      <c r="N32" s="182"/>
      <c r="O32" s="184"/>
      <c r="P32" s="181"/>
      <c r="Q32" s="182"/>
      <c r="R32" s="186"/>
      <c r="S32" s="185"/>
      <c r="T32" s="186"/>
    </row>
    <row r="33" spans="1:20" s="180" customFormat="1" ht="21">
      <c r="A33" s="181"/>
      <c r="B33" s="182"/>
      <c r="C33" s="182"/>
      <c r="D33" s="182"/>
      <c r="E33" s="182"/>
      <c r="F33" s="182"/>
      <c r="G33" s="183"/>
      <c r="H33" s="182"/>
      <c r="I33" s="182"/>
      <c r="J33" s="182"/>
      <c r="K33" s="182"/>
      <c r="L33" s="182"/>
      <c r="M33" s="182"/>
      <c r="N33" s="182"/>
      <c r="O33" s="184"/>
      <c r="P33" s="181"/>
      <c r="Q33" s="182"/>
      <c r="R33" s="186"/>
      <c r="S33" s="185"/>
      <c r="T33" s="186"/>
    </row>
    <row r="34" spans="1:20" s="180" customFormat="1" ht="23.25">
      <c r="A34" s="181"/>
      <c r="B34" s="605"/>
      <c r="C34" s="182"/>
      <c r="D34" s="182"/>
      <c r="E34" s="182"/>
      <c r="F34" s="182"/>
      <c r="G34" s="183"/>
      <c r="H34" s="182"/>
      <c r="I34" s="182"/>
      <c r="J34" s="182"/>
      <c r="K34" s="182"/>
      <c r="L34" s="182"/>
      <c r="M34" s="182"/>
      <c r="N34" s="182"/>
      <c r="O34" s="184"/>
      <c r="P34" s="181"/>
      <c r="Q34" s="182"/>
      <c r="R34" s="186"/>
      <c r="S34" s="185"/>
      <c r="T34" s="186"/>
    </row>
    <row r="35" spans="1:20" s="180" customFormat="1" ht="23.25">
      <c r="A35" s="181"/>
      <c r="B35" s="605"/>
      <c r="C35" s="182"/>
      <c r="D35" s="182"/>
      <c r="E35" s="182"/>
      <c r="F35" s="182"/>
      <c r="G35" s="183"/>
      <c r="H35" s="182"/>
      <c r="I35" s="182"/>
      <c r="J35" s="182"/>
      <c r="K35" s="182"/>
      <c r="L35" s="182"/>
      <c r="M35" s="182"/>
      <c r="N35" s="182"/>
      <c r="O35" s="184"/>
      <c r="P35" s="181"/>
      <c r="Q35" s="182"/>
      <c r="R35" s="186"/>
      <c r="S35" s="185"/>
      <c r="T35" s="186"/>
    </row>
    <row r="36" spans="1:20" s="180" customFormat="1" ht="21">
      <c r="A36" s="181"/>
      <c r="B36" s="182"/>
      <c r="C36" s="182"/>
      <c r="D36" s="182"/>
      <c r="E36" s="182"/>
      <c r="F36" s="182"/>
      <c r="G36" s="183"/>
      <c r="H36" s="182"/>
      <c r="I36" s="182"/>
      <c r="J36" s="182"/>
      <c r="K36" s="182"/>
      <c r="L36" s="182"/>
      <c r="M36" s="182"/>
      <c r="N36" s="182"/>
      <c r="O36" s="184"/>
      <c r="P36" s="181"/>
      <c r="Q36" s="182"/>
      <c r="R36" s="186"/>
      <c r="S36" s="185"/>
      <c r="T36" s="186"/>
    </row>
    <row r="37" spans="1:20" s="180" customFormat="1" ht="21">
      <c r="A37" s="181"/>
      <c r="B37" s="182"/>
      <c r="C37" s="182"/>
      <c r="D37" s="182"/>
      <c r="E37" s="182"/>
      <c r="F37" s="182"/>
      <c r="G37" s="183"/>
      <c r="H37" s="182"/>
      <c r="I37" s="182"/>
      <c r="J37" s="182"/>
      <c r="K37" s="182"/>
      <c r="L37" s="182"/>
      <c r="M37" s="182"/>
      <c r="N37" s="182"/>
      <c r="O37" s="184"/>
      <c r="P37" s="181"/>
      <c r="Q37" s="182"/>
      <c r="R37" s="186"/>
      <c r="S37" s="185"/>
      <c r="T37" s="186"/>
    </row>
    <row r="38" spans="1:20" s="180" customFormat="1" ht="21">
      <c r="A38" s="181"/>
      <c r="B38" s="182"/>
      <c r="C38" s="182"/>
      <c r="D38" s="182"/>
      <c r="E38" s="182"/>
      <c r="F38" s="182"/>
      <c r="G38" s="183"/>
      <c r="H38" s="182"/>
      <c r="I38" s="182"/>
      <c r="J38" s="182"/>
      <c r="K38" s="182"/>
      <c r="L38" s="182"/>
      <c r="M38" s="182"/>
      <c r="N38" s="182"/>
      <c r="O38" s="184"/>
      <c r="P38" s="181"/>
      <c r="Q38" s="182"/>
      <c r="R38" s="186"/>
      <c r="S38" s="185"/>
      <c r="T38" s="186"/>
    </row>
    <row r="39" spans="1:20" s="180" customFormat="1" ht="21">
      <c r="A39" s="181"/>
      <c r="B39" s="182"/>
      <c r="C39" s="182"/>
      <c r="D39" s="182"/>
      <c r="E39" s="182"/>
      <c r="F39" s="182"/>
      <c r="G39" s="183"/>
      <c r="H39" s="182"/>
      <c r="I39" s="182"/>
      <c r="J39" s="182"/>
      <c r="K39" s="182"/>
      <c r="L39" s="182"/>
      <c r="M39" s="182"/>
      <c r="N39" s="182"/>
      <c r="O39" s="184"/>
      <c r="P39" s="181"/>
      <c r="Q39" s="182"/>
      <c r="R39" s="186"/>
      <c r="S39" s="185"/>
      <c r="T39" s="186"/>
    </row>
    <row r="40" spans="1:20" s="180" customFormat="1" ht="21">
      <c r="A40" s="181"/>
      <c r="B40" s="182"/>
      <c r="C40" s="182"/>
      <c r="D40" s="182"/>
      <c r="E40" s="182"/>
      <c r="F40" s="182"/>
      <c r="G40" s="183"/>
      <c r="H40" s="182"/>
      <c r="I40" s="182"/>
      <c r="J40" s="182"/>
      <c r="K40" s="182"/>
      <c r="L40" s="182"/>
      <c r="M40" s="182"/>
      <c r="N40" s="182"/>
      <c r="O40" s="184"/>
      <c r="P40" s="181"/>
      <c r="Q40" s="182"/>
      <c r="R40" s="186"/>
      <c r="S40" s="185"/>
      <c r="T40" s="186"/>
    </row>
    <row r="41" spans="1:21" s="118" customFormat="1" ht="26.25">
      <c r="A41" s="604" t="s">
        <v>137</v>
      </c>
      <c r="C41" s="119"/>
      <c r="D41" s="119"/>
      <c r="F41" s="119"/>
      <c r="G41" s="120"/>
      <c r="H41" s="121"/>
      <c r="I41" s="122"/>
      <c r="J41" s="119"/>
      <c r="K41" s="119"/>
      <c r="L41" s="119"/>
      <c r="M41" s="119"/>
      <c r="N41" s="119"/>
      <c r="O41" s="120"/>
      <c r="P41" s="123"/>
      <c r="Q41" s="119"/>
      <c r="R41" s="124"/>
      <c r="S41" s="125"/>
      <c r="T41" s="124"/>
      <c r="U41" s="124"/>
    </row>
    <row r="42" spans="1:21" ht="26.25">
      <c r="A42" s="597" t="s">
        <v>107</v>
      </c>
      <c r="B42" s="200"/>
      <c r="C42" s="562"/>
      <c r="D42" s="562"/>
      <c r="E42" s="562"/>
      <c r="F42" s="562"/>
      <c r="G42" s="598"/>
      <c r="H42" s="599"/>
      <c r="I42" s="600"/>
      <c r="J42" s="561"/>
      <c r="K42" s="562"/>
      <c r="L42" s="562"/>
      <c r="M42" s="562"/>
      <c r="N42" s="562"/>
      <c r="O42" s="601"/>
      <c r="P42" s="602"/>
      <c r="Q42" s="600"/>
      <c r="R42" s="603"/>
      <c r="S42" s="603"/>
      <c r="T42" s="603"/>
      <c r="U42" s="124"/>
    </row>
    <row r="43" spans="1:21" ht="35.25" customHeight="1">
      <c r="A43" s="607" t="s">
        <v>120</v>
      </c>
      <c r="B43" s="608" t="s">
        <v>108</v>
      </c>
      <c r="C43" s="675" t="s">
        <v>281</v>
      </c>
      <c r="D43" s="675"/>
      <c r="E43" s="675"/>
      <c r="F43" s="675"/>
      <c r="G43" s="675"/>
      <c r="H43" s="675"/>
      <c r="I43" s="675"/>
      <c r="J43" s="675"/>
      <c r="K43" s="675"/>
      <c r="L43" s="675"/>
      <c r="M43" s="675"/>
      <c r="N43" s="675"/>
      <c r="O43" s="675"/>
      <c r="P43" s="675"/>
      <c r="Q43" s="675"/>
      <c r="R43" s="675"/>
      <c r="S43" s="675"/>
      <c r="T43" s="675"/>
      <c r="U43" s="124"/>
    </row>
    <row r="44" spans="1:21" ht="59.25" customHeight="1">
      <c r="A44" s="607" t="s">
        <v>121</v>
      </c>
      <c r="B44" s="608" t="s">
        <v>108</v>
      </c>
      <c r="C44" s="675" t="s">
        <v>282</v>
      </c>
      <c r="D44" s="675"/>
      <c r="E44" s="675"/>
      <c r="F44" s="675"/>
      <c r="G44" s="675"/>
      <c r="H44" s="675"/>
      <c r="I44" s="675"/>
      <c r="J44" s="675"/>
      <c r="K44" s="675"/>
      <c r="L44" s="675"/>
      <c r="M44" s="675"/>
      <c r="N44" s="675"/>
      <c r="O44" s="675"/>
      <c r="P44" s="675"/>
      <c r="Q44" s="675"/>
      <c r="R44" s="675"/>
      <c r="S44" s="675"/>
      <c r="T44" s="675"/>
      <c r="U44" s="124"/>
    </row>
    <row r="45" spans="1:21" ht="28.5">
      <c r="A45" s="607" t="s">
        <v>122</v>
      </c>
      <c r="B45" s="608" t="s">
        <v>108</v>
      </c>
      <c r="C45" s="673" t="s">
        <v>283</v>
      </c>
      <c r="D45" s="674"/>
      <c r="E45" s="674"/>
      <c r="F45" s="674"/>
      <c r="G45" s="674"/>
      <c r="H45" s="674"/>
      <c r="I45" s="674"/>
      <c r="J45" s="674"/>
      <c r="K45" s="674"/>
      <c r="L45" s="674"/>
      <c r="M45" s="674"/>
      <c r="N45" s="674"/>
      <c r="O45" s="674"/>
      <c r="P45" s="674"/>
      <c r="Q45" s="674"/>
      <c r="R45" s="674"/>
      <c r="S45" s="674"/>
      <c r="T45" s="674"/>
      <c r="U45" s="124"/>
    </row>
    <row r="46" spans="1:21" ht="177" customHeight="1">
      <c r="A46" s="607" t="s">
        <v>123</v>
      </c>
      <c r="B46" s="608" t="s">
        <v>108</v>
      </c>
      <c r="C46" s="675" t="s">
        <v>285</v>
      </c>
      <c r="D46" s="675"/>
      <c r="E46" s="675"/>
      <c r="F46" s="675"/>
      <c r="G46" s="675"/>
      <c r="H46" s="675"/>
      <c r="I46" s="675"/>
      <c r="J46" s="675"/>
      <c r="K46" s="675"/>
      <c r="L46" s="675"/>
      <c r="M46" s="675"/>
      <c r="N46" s="675"/>
      <c r="O46" s="675"/>
      <c r="P46" s="675"/>
      <c r="Q46" s="675"/>
      <c r="R46" s="675"/>
      <c r="S46" s="675"/>
      <c r="T46" s="675"/>
      <c r="U46" s="124"/>
    </row>
    <row r="47" spans="1:21" ht="90.75" customHeight="1">
      <c r="A47" s="607" t="s">
        <v>124</v>
      </c>
      <c r="B47" s="608" t="s">
        <v>108</v>
      </c>
      <c r="C47" s="675" t="s">
        <v>284</v>
      </c>
      <c r="D47" s="675"/>
      <c r="E47" s="675"/>
      <c r="F47" s="675"/>
      <c r="G47" s="675"/>
      <c r="H47" s="675"/>
      <c r="I47" s="675"/>
      <c r="J47" s="675"/>
      <c r="K47" s="675"/>
      <c r="L47" s="675"/>
      <c r="M47" s="675"/>
      <c r="N47" s="675"/>
      <c r="O47" s="675"/>
      <c r="P47" s="675"/>
      <c r="Q47" s="675"/>
      <c r="R47" s="675"/>
      <c r="S47" s="675"/>
      <c r="T47" s="675"/>
      <c r="U47" s="124"/>
    </row>
    <row r="48" spans="1:21" ht="28.5">
      <c r="A48" s="609" t="s">
        <v>125</v>
      </c>
      <c r="B48" s="610"/>
      <c r="C48" s="610" t="s">
        <v>266</v>
      </c>
      <c r="D48" s="305"/>
      <c r="E48" s="305"/>
      <c r="F48" s="305"/>
      <c r="G48" s="611"/>
      <c r="H48" s="609"/>
      <c r="I48" s="612"/>
      <c r="J48" s="299"/>
      <c r="K48" s="305"/>
      <c r="L48" s="305"/>
      <c r="M48" s="305"/>
      <c r="N48" s="305"/>
      <c r="O48" s="611"/>
      <c r="P48" s="303"/>
      <c r="Q48" s="612"/>
      <c r="R48" s="304"/>
      <c r="S48" s="304"/>
      <c r="T48" s="304"/>
      <c r="U48" s="124"/>
    </row>
    <row r="49" spans="1:21" ht="28.5">
      <c r="A49" s="609" t="s">
        <v>126</v>
      </c>
      <c r="B49" s="610"/>
      <c r="C49" s="610" t="s">
        <v>266</v>
      </c>
      <c r="D49" s="305"/>
      <c r="E49" s="305"/>
      <c r="F49" s="613"/>
      <c r="G49" s="611"/>
      <c r="H49" s="609"/>
      <c r="I49" s="612"/>
      <c r="J49" s="299"/>
      <c r="K49" s="305"/>
      <c r="L49" s="305"/>
      <c r="M49" s="305"/>
      <c r="N49" s="613"/>
      <c r="O49" s="611"/>
      <c r="P49" s="303"/>
      <c r="Q49" s="612"/>
      <c r="R49" s="304"/>
      <c r="S49" s="304"/>
      <c r="T49" s="304"/>
      <c r="U49" s="124"/>
    </row>
    <row r="50" spans="1:21" ht="28.5">
      <c r="A50" s="609" t="s">
        <v>127</v>
      </c>
      <c r="B50" s="614" t="s">
        <v>108</v>
      </c>
      <c r="C50" s="610" t="s">
        <v>272</v>
      </c>
      <c r="D50" s="305"/>
      <c r="E50" s="305"/>
      <c r="F50" s="613"/>
      <c r="G50" s="611"/>
      <c r="H50" s="609"/>
      <c r="I50" s="612"/>
      <c r="J50" s="299"/>
      <c r="K50" s="305"/>
      <c r="L50" s="305"/>
      <c r="M50" s="305"/>
      <c r="N50" s="613"/>
      <c r="O50" s="611"/>
      <c r="P50" s="303"/>
      <c r="Q50" s="612"/>
      <c r="R50" s="304"/>
      <c r="S50" s="304"/>
      <c r="T50" s="304"/>
      <c r="U50" s="124"/>
    </row>
    <row r="51" spans="1:21" ht="28.5" customHeight="1">
      <c r="A51" s="607" t="s">
        <v>128</v>
      </c>
      <c r="B51" s="608" t="s">
        <v>108</v>
      </c>
      <c r="C51" s="673" t="s">
        <v>306</v>
      </c>
      <c r="D51" s="673"/>
      <c r="E51" s="673"/>
      <c r="F51" s="673"/>
      <c r="G51" s="673"/>
      <c r="H51" s="673"/>
      <c r="I51" s="673"/>
      <c r="J51" s="673"/>
      <c r="K51" s="673"/>
      <c r="L51" s="673"/>
      <c r="M51" s="673"/>
      <c r="N51" s="673"/>
      <c r="O51" s="673"/>
      <c r="P51" s="673"/>
      <c r="Q51" s="673"/>
      <c r="R51" s="673"/>
      <c r="S51" s="673"/>
      <c r="T51" s="304"/>
      <c r="U51" s="124"/>
    </row>
    <row r="52" spans="1:21" ht="28.5">
      <c r="A52" s="609" t="s">
        <v>109</v>
      </c>
      <c r="B52" s="608" t="s">
        <v>108</v>
      </c>
      <c r="C52" s="673" t="s">
        <v>304</v>
      </c>
      <c r="D52" s="674"/>
      <c r="E52" s="674"/>
      <c r="F52" s="674"/>
      <c r="G52" s="674"/>
      <c r="H52" s="674"/>
      <c r="I52" s="674"/>
      <c r="J52" s="674"/>
      <c r="K52" s="674"/>
      <c r="L52" s="674"/>
      <c r="M52" s="674"/>
      <c r="N52" s="674"/>
      <c r="O52" s="674"/>
      <c r="P52" s="674"/>
      <c r="Q52" s="674"/>
      <c r="R52" s="674"/>
      <c r="S52" s="674"/>
      <c r="T52" s="674"/>
      <c r="U52" s="124"/>
    </row>
    <row r="53" spans="1:21" ht="28.5">
      <c r="A53" s="609" t="s">
        <v>129</v>
      </c>
      <c r="B53" s="608" t="s">
        <v>108</v>
      </c>
      <c r="C53" s="673" t="s">
        <v>305</v>
      </c>
      <c r="D53" s="674"/>
      <c r="E53" s="674"/>
      <c r="F53" s="674"/>
      <c r="G53" s="674"/>
      <c r="H53" s="674"/>
      <c r="I53" s="674"/>
      <c r="J53" s="674"/>
      <c r="K53" s="674"/>
      <c r="L53" s="674"/>
      <c r="M53" s="674"/>
      <c r="N53" s="674"/>
      <c r="O53" s="674"/>
      <c r="P53" s="674"/>
      <c r="Q53" s="674"/>
      <c r="R53" s="674"/>
      <c r="S53" s="674"/>
      <c r="T53" s="674"/>
      <c r="U53" s="124"/>
    </row>
    <row r="54" spans="1:21" ht="56.25" customHeight="1">
      <c r="A54" s="607" t="s">
        <v>130</v>
      </c>
      <c r="B54" s="608" t="s">
        <v>108</v>
      </c>
      <c r="C54" s="673" t="s">
        <v>264</v>
      </c>
      <c r="D54" s="674"/>
      <c r="E54" s="674"/>
      <c r="F54" s="674"/>
      <c r="G54" s="674"/>
      <c r="H54" s="674"/>
      <c r="I54" s="674"/>
      <c r="J54" s="674"/>
      <c r="K54" s="674"/>
      <c r="L54" s="674"/>
      <c r="M54" s="674"/>
      <c r="N54" s="674"/>
      <c r="O54" s="674"/>
      <c r="P54" s="674"/>
      <c r="Q54" s="674"/>
      <c r="R54" s="674"/>
      <c r="S54" s="674"/>
      <c r="T54" s="674"/>
      <c r="U54" s="124"/>
    </row>
    <row r="55" spans="1:21" ht="28.5">
      <c r="A55" s="609" t="s">
        <v>131</v>
      </c>
      <c r="B55" s="610"/>
      <c r="C55" s="610" t="s">
        <v>266</v>
      </c>
      <c r="D55" s="305"/>
      <c r="E55" s="305"/>
      <c r="F55" s="613"/>
      <c r="G55" s="611"/>
      <c r="H55" s="609"/>
      <c r="I55" s="612"/>
      <c r="J55" s="299"/>
      <c r="K55" s="305"/>
      <c r="L55" s="305"/>
      <c r="M55" s="305"/>
      <c r="N55" s="613"/>
      <c r="O55" s="611"/>
      <c r="P55" s="303"/>
      <c r="Q55" s="612"/>
      <c r="R55" s="304"/>
      <c r="S55" s="304"/>
      <c r="T55" s="304"/>
      <c r="U55" s="124"/>
    </row>
    <row r="56" spans="1:21" ht="28.5">
      <c r="A56" s="609" t="s">
        <v>132</v>
      </c>
      <c r="B56" s="610"/>
      <c r="C56" s="610" t="s">
        <v>266</v>
      </c>
      <c r="D56" s="305"/>
      <c r="E56" s="305"/>
      <c r="F56" s="613"/>
      <c r="G56" s="611"/>
      <c r="H56" s="609"/>
      <c r="I56" s="612"/>
      <c r="J56" s="299"/>
      <c r="K56" s="305"/>
      <c r="L56" s="305"/>
      <c r="M56" s="305"/>
      <c r="N56" s="613"/>
      <c r="O56" s="611"/>
      <c r="P56" s="303"/>
      <c r="Q56" s="612"/>
      <c r="R56" s="304"/>
      <c r="S56" s="304"/>
      <c r="T56" s="304"/>
      <c r="U56" s="124"/>
    </row>
    <row r="57" spans="1:21" ht="28.5">
      <c r="A57" s="609" t="s">
        <v>133</v>
      </c>
      <c r="B57" s="614" t="s">
        <v>108</v>
      </c>
      <c r="C57" s="610" t="s">
        <v>265</v>
      </c>
      <c r="D57" s="305"/>
      <c r="E57" s="305"/>
      <c r="F57" s="613"/>
      <c r="G57" s="611"/>
      <c r="H57" s="609"/>
      <c r="I57" s="612"/>
      <c r="J57" s="299"/>
      <c r="K57" s="305"/>
      <c r="L57" s="305"/>
      <c r="M57" s="305"/>
      <c r="N57" s="613"/>
      <c r="O57" s="611"/>
      <c r="P57" s="303"/>
      <c r="Q57" s="612"/>
      <c r="R57" s="304"/>
      <c r="S57" s="304"/>
      <c r="T57" s="304"/>
      <c r="U57" s="124"/>
    </row>
    <row r="58" spans="1:21" ht="28.5">
      <c r="A58" s="609" t="s">
        <v>134</v>
      </c>
      <c r="B58" s="610"/>
      <c r="C58" s="610" t="s">
        <v>266</v>
      </c>
      <c r="D58" s="305"/>
      <c r="E58" s="305"/>
      <c r="F58" s="613"/>
      <c r="G58" s="611"/>
      <c r="H58" s="609"/>
      <c r="I58" s="612"/>
      <c r="J58" s="299"/>
      <c r="K58" s="305"/>
      <c r="L58" s="305"/>
      <c r="M58" s="305"/>
      <c r="N58" s="613"/>
      <c r="O58" s="611"/>
      <c r="P58" s="303"/>
      <c r="Q58" s="612"/>
      <c r="R58" s="304"/>
      <c r="S58" s="304"/>
      <c r="T58" s="304"/>
      <c r="U58" s="124"/>
    </row>
    <row r="59" spans="1:21" ht="28.5">
      <c r="A59" s="609" t="s">
        <v>135</v>
      </c>
      <c r="B59" s="610"/>
      <c r="C59" s="610" t="s">
        <v>266</v>
      </c>
      <c r="D59" s="305"/>
      <c r="E59" s="305"/>
      <c r="F59" s="305"/>
      <c r="G59" s="611"/>
      <c r="H59" s="609"/>
      <c r="I59" s="612"/>
      <c r="J59" s="299"/>
      <c r="K59" s="305"/>
      <c r="L59" s="305"/>
      <c r="M59" s="305"/>
      <c r="N59" s="305"/>
      <c r="O59" s="611"/>
      <c r="P59" s="303"/>
      <c r="Q59" s="612"/>
      <c r="R59" s="304"/>
      <c r="S59" s="304"/>
      <c r="T59" s="304"/>
      <c r="U59" s="124"/>
    </row>
    <row r="60" spans="1:21" ht="65.25" customHeight="1">
      <c r="A60" s="607" t="s">
        <v>136</v>
      </c>
      <c r="B60" s="608" t="s">
        <v>108</v>
      </c>
      <c r="C60" s="673" t="s">
        <v>286</v>
      </c>
      <c r="D60" s="674"/>
      <c r="E60" s="674"/>
      <c r="F60" s="674"/>
      <c r="G60" s="674"/>
      <c r="H60" s="674"/>
      <c r="I60" s="674"/>
      <c r="J60" s="674"/>
      <c r="K60" s="674"/>
      <c r="L60" s="674"/>
      <c r="M60" s="674"/>
      <c r="N60" s="674"/>
      <c r="O60" s="674"/>
      <c r="P60" s="674"/>
      <c r="Q60" s="674"/>
      <c r="R60" s="674"/>
      <c r="S60" s="674"/>
      <c r="T60" s="674"/>
      <c r="U60" s="124"/>
    </row>
    <row r="61" spans="3:21" ht="26.25">
      <c r="C61" s="562"/>
      <c r="F61" s="126"/>
      <c r="G61" s="120"/>
      <c r="H61" s="127"/>
      <c r="I61" s="128"/>
      <c r="J61" s="119"/>
      <c r="N61" s="126"/>
      <c r="O61" s="120"/>
      <c r="P61" s="129"/>
      <c r="Q61" s="128"/>
      <c r="R61" s="115"/>
      <c r="T61" s="115"/>
      <c r="U61" s="124"/>
    </row>
    <row r="62" ht="26.25">
      <c r="C62" s="562"/>
    </row>
    <row r="74" spans="2:20" s="119" customFormat="1" ht="21">
      <c r="B74" s="126"/>
      <c r="C74" s="126"/>
      <c r="D74" s="126"/>
      <c r="E74" s="130"/>
      <c r="G74" s="187"/>
      <c r="H74" s="128"/>
      <c r="J74" s="126"/>
      <c r="K74" s="126"/>
      <c r="L74" s="126"/>
      <c r="M74" s="130"/>
      <c r="O74" s="187"/>
      <c r="P74" s="128"/>
      <c r="R74" s="124"/>
      <c r="S74" s="115"/>
      <c r="T74" s="124"/>
    </row>
    <row r="75" spans="2:20" s="119" customFormat="1" ht="21">
      <c r="B75" s="126"/>
      <c r="C75" s="126"/>
      <c r="D75" s="126"/>
      <c r="E75" s="130"/>
      <c r="G75" s="187"/>
      <c r="H75" s="128"/>
      <c r="J75" s="126"/>
      <c r="K75" s="126"/>
      <c r="L75" s="126"/>
      <c r="M75" s="130"/>
      <c r="O75" s="187"/>
      <c r="P75" s="128"/>
      <c r="R75" s="124"/>
      <c r="S75" s="115"/>
      <c r="T75" s="124"/>
    </row>
    <row r="76" spans="2:20" s="119" customFormat="1" ht="21">
      <c r="B76" s="126"/>
      <c r="C76" s="126"/>
      <c r="D76" s="126"/>
      <c r="E76" s="130"/>
      <c r="G76" s="187"/>
      <c r="H76" s="128"/>
      <c r="J76" s="126"/>
      <c r="K76" s="126"/>
      <c r="L76" s="126"/>
      <c r="M76" s="130"/>
      <c r="O76" s="187"/>
      <c r="P76" s="128"/>
      <c r="R76" s="124"/>
      <c r="S76" s="115"/>
      <c r="T76" s="124"/>
    </row>
  </sheetData>
  <sheetProtection/>
  <mergeCells count="16">
    <mergeCell ref="C60:T60"/>
    <mergeCell ref="C51:S51"/>
    <mergeCell ref="C45:T45"/>
    <mergeCell ref="C43:T43"/>
    <mergeCell ref="C52:T52"/>
    <mergeCell ref="C53:T53"/>
    <mergeCell ref="C54:T54"/>
    <mergeCell ref="C44:T44"/>
    <mergeCell ref="C46:T46"/>
    <mergeCell ref="C47:T47"/>
    <mergeCell ref="A1:T1"/>
    <mergeCell ref="R2:T2"/>
    <mergeCell ref="A3:A4"/>
    <mergeCell ref="B3:I3"/>
    <mergeCell ref="J3:Q3"/>
    <mergeCell ref="R3:T3"/>
  </mergeCells>
  <printOptions horizontalCentered="1"/>
  <pageMargins left="0.11811023622047245" right="0.11811023622047245" top="0.5511811023622047" bottom="0.35433070866141736" header="0.31496062992125984" footer="0.31496062992125984"/>
  <pageSetup horizontalDpi="600" verticalDpi="600" orientation="landscape" paperSize="9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W52"/>
  <sheetViews>
    <sheetView zoomScaleSheetLayoutView="75" zoomScalePageLayoutView="0" workbookViewId="0" topLeftCell="A1">
      <selection activeCell="A1" sqref="A1:T1"/>
    </sheetView>
  </sheetViews>
  <sheetFormatPr defaultColWidth="9.140625" defaultRowHeight="15"/>
  <cols>
    <col min="1" max="1" width="20.57421875" style="283" customWidth="1"/>
    <col min="2" max="2" width="15.7109375" style="311" bestFit="1" customWidth="1"/>
    <col min="3" max="3" width="16.8515625" style="311" customWidth="1"/>
    <col min="4" max="4" width="14.57421875" style="311" bestFit="1" customWidth="1"/>
    <col min="5" max="5" width="15.7109375" style="311" bestFit="1" customWidth="1"/>
    <col min="6" max="6" width="16.8515625" style="136" bestFit="1" customWidth="1"/>
    <col min="7" max="7" width="7.7109375" style="134" bestFit="1" customWidth="1"/>
    <col min="8" max="8" width="5.7109375" style="135" customWidth="1"/>
    <col min="9" max="9" width="15.57421875" style="136" customWidth="1"/>
    <col min="10" max="10" width="17.00390625" style="131" customWidth="1"/>
    <col min="11" max="11" width="16.8515625" style="131" bestFit="1" customWidth="1"/>
    <col min="12" max="12" width="14.57421875" style="131" bestFit="1" customWidth="1"/>
    <col min="13" max="13" width="15.7109375" style="131" bestFit="1" customWidth="1"/>
    <col min="14" max="14" width="18.57421875" style="133" customWidth="1"/>
    <col min="15" max="15" width="7.7109375" style="134" customWidth="1"/>
    <col min="16" max="16" width="5.7109375" style="312" bestFit="1" customWidth="1"/>
    <col min="17" max="17" width="15.421875" style="133" bestFit="1" customWidth="1"/>
    <col min="18" max="18" width="10.421875" style="136" bestFit="1" customWidth="1"/>
    <col min="19" max="19" width="9.140625" style="135" customWidth="1"/>
    <col min="20" max="20" width="10.421875" style="136" bestFit="1" customWidth="1"/>
    <col min="21" max="16384" width="9.140625" style="283" customWidth="1"/>
  </cols>
  <sheetData>
    <row r="1" spans="1:20" s="271" customFormat="1" ht="30.75">
      <c r="A1" s="676" t="s">
        <v>219</v>
      </c>
      <c r="B1" s="676"/>
      <c r="C1" s="676"/>
      <c r="D1" s="676"/>
      <c r="E1" s="676"/>
      <c r="F1" s="676"/>
      <c r="G1" s="676"/>
      <c r="H1" s="676"/>
      <c r="I1" s="676"/>
      <c r="J1" s="676"/>
      <c r="K1" s="676"/>
      <c r="L1" s="676"/>
      <c r="M1" s="676"/>
      <c r="N1" s="676"/>
      <c r="O1" s="676"/>
      <c r="P1" s="676"/>
      <c r="Q1" s="676"/>
      <c r="R1" s="676"/>
      <c r="S1" s="676"/>
      <c r="T1" s="676"/>
    </row>
    <row r="2" spans="1:20" s="271" customFormat="1" ht="31.5" thickBot="1">
      <c r="A2" s="677" t="s">
        <v>227</v>
      </c>
      <c r="B2" s="678"/>
      <c r="C2" s="678"/>
      <c r="D2" s="678"/>
      <c r="E2" s="678"/>
      <c r="F2" s="678"/>
      <c r="G2" s="678"/>
      <c r="H2" s="678"/>
      <c r="I2" s="678"/>
      <c r="J2" s="679"/>
      <c r="K2" s="679"/>
      <c r="L2" s="679"/>
      <c r="M2" s="679"/>
      <c r="N2" s="679"/>
      <c r="O2" s="679"/>
      <c r="P2" s="679"/>
      <c r="Q2" s="679"/>
      <c r="R2" s="680" t="s">
        <v>0</v>
      </c>
      <c r="S2" s="680"/>
      <c r="T2" s="680"/>
    </row>
    <row r="3" spans="1:20" s="272" customFormat="1" ht="20.25" thickBot="1">
      <c r="A3" s="682" t="s">
        <v>28</v>
      </c>
      <c r="B3" s="686" t="s">
        <v>210</v>
      </c>
      <c r="C3" s="687"/>
      <c r="D3" s="687"/>
      <c r="E3" s="687"/>
      <c r="F3" s="687"/>
      <c r="G3" s="687"/>
      <c r="H3" s="687"/>
      <c r="I3" s="688"/>
      <c r="J3" s="684" t="s">
        <v>218</v>
      </c>
      <c r="K3" s="684"/>
      <c r="L3" s="684"/>
      <c r="M3" s="684"/>
      <c r="N3" s="684"/>
      <c r="O3" s="684"/>
      <c r="P3" s="684"/>
      <c r="Q3" s="685"/>
      <c r="R3" s="684" t="s">
        <v>71</v>
      </c>
      <c r="S3" s="684"/>
      <c r="T3" s="685"/>
    </row>
    <row r="4" spans="1:20" s="282" customFormat="1" ht="78.75" thickBot="1">
      <c r="A4" s="683"/>
      <c r="B4" s="273" t="s">
        <v>49</v>
      </c>
      <c r="C4" s="274" t="s">
        <v>50</v>
      </c>
      <c r="D4" s="274" t="s">
        <v>4</v>
      </c>
      <c r="E4" s="274" t="s">
        <v>16</v>
      </c>
      <c r="F4" s="274" t="s">
        <v>17</v>
      </c>
      <c r="G4" s="275" t="s">
        <v>51</v>
      </c>
      <c r="H4" s="274" t="s">
        <v>19</v>
      </c>
      <c r="I4" s="276" t="s">
        <v>20</v>
      </c>
      <c r="J4" s="277" t="s">
        <v>49</v>
      </c>
      <c r="K4" s="278" t="s">
        <v>50</v>
      </c>
      <c r="L4" s="278" t="s">
        <v>4</v>
      </c>
      <c r="M4" s="278" t="s">
        <v>16</v>
      </c>
      <c r="N4" s="278" t="s">
        <v>17</v>
      </c>
      <c r="O4" s="279" t="s">
        <v>51</v>
      </c>
      <c r="P4" s="280" t="s">
        <v>19</v>
      </c>
      <c r="Q4" s="281" t="s">
        <v>20</v>
      </c>
      <c r="R4" s="274" t="s">
        <v>229</v>
      </c>
      <c r="S4" s="274" t="s">
        <v>228</v>
      </c>
      <c r="T4" s="276" t="s">
        <v>215</v>
      </c>
    </row>
    <row r="5" spans="1:20" s="412" customFormat="1" ht="26.25">
      <c r="A5" s="399"/>
      <c r="B5" s="400"/>
      <c r="C5" s="401"/>
      <c r="D5" s="401"/>
      <c r="E5" s="401"/>
      <c r="F5" s="402"/>
      <c r="G5" s="403"/>
      <c r="H5" s="404"/>
      <c r="I5" s="405"/>
      <c r="J5" s="406"/>
      <c r="K5" s="407"/>
      <c r="L5" s="407"/>
      <c r="M5" s="407"/>
      <c r="N5" s="408"/>
      <c r="O5" s="409"/>
      <c r="P5" s="410"/>
      <c r="Q5" s="411"/>
      <c r="R5" s="402"/>
      <c r="S5" s="404"/>
      <c r="T5" s="405"/>
    </row>
    <row r="6" spans="1:20" s="426" customFormat="1" ht="30" customHeight="1">
      <c r="A6" s="413" t="s">
        <v>33</v>
      </c>
      <c r="B6" s="414">
        <v>22995245.47</v>
      </c>
      <c r="C6" s="415">
        <v>24379352.97</v>
      </c>
      <c r="D6" s="415">
        <v>845399.81</v>
      </c>
      <c r="E6" s="415">
        <v>2235729.1</v>
      </c>
      <c r="F6" s="416">
        <v>50455727.33</v>
      </c>
      <c r="G6" s="417">
        <v>1</v>
      </c>
      <c r="H6" s="418" t="s">
        <v>85</v>
      </c>
      <c r="I6" s="419">
        <v>50455727.33</v>
      </c>
      <c r="J6" s="420">
        <f>'ตารางที่ 5'!C5</f>
        <v>15902863.43</v>
      </c>
      <c r="K6" s="420">
        <f>'ตารางที่ 5'!D5</f>
        <v>99059202.97</v>
      </c>
      <c r="L6" s="420">
        <f>'ตารางที่ 5'!E5</f>
        <v>889453.08</v>
      </c>
      <c r="M6" s="420">
        <f>'ตารางที่ 5'!F5</f>
        <v>1976858.47</v>
      </c>
      <c r="N6" s="420">
        <f>SUM(J6:M6)</f>
        <v>117828377.95</v>
      </c>
      <c r="O6" s="421">
        <f>'ตารางที่ 5'!H5</f>
        <v>1</v>
      </c>
      <c r="P6" s="420" t="str">
        <f>'ตารางที่ 5'!I5</f>
        <v>ด้าน</v>
      </c>
      <c r="Q6" s="422">
        <f>N6/O6</f>
        <v>117828377.95</v>
      </c>
      <c r="R6" s="423">
        <f>(+N6-F6)*100/F6</f>
        <v>133.52825176685448</v>
      </c>
      <c r="S6" s="424">
        <f>+(O6-G6)*100/G6</f>
        <v>0</v>
      </c>
      <c r="T6" s="425">
        <f>(+Q6-I6)*100/I6</f>
        <v>133.52825176685448</v>
      </c>
    </row>
    <row r="7" spans="1:20" s="426" customFormat="1" ht="30" customHeight="1">
      <c r="A7" s="427" t="s">
        <v>77</v>
      </c>
      <c r="B7" s="414">
        <v>19771515.92</v>
      </c>
      <c r="C7" s="415">
        <v>1946773.77</v>
      </c>
      <c r="D7" s="415">
        <v>809565.83</v>
      </c>
      <c r="E7" s="415">
        <v>2390343.93</v>
      </c>
      <c r="F7" s="416">
        <v>24918199.439999998</v>
      </c>
      <c r="G7" s="417">
        <v>2</v>
      </c>
      <c r="H7" s="418" t="s">
        <v>85</v>
      </c>
      <c r="I7" s="419">
        <v>12459099.719999999</v>
      </c>
      <c r="J7" s="420">
        <f>'ตารางที่ 5'!C6</f>
        <v>20061113.93</v>
      </c>
      <c r="K7" s="420">
        <f>'ตารางที่ 5'!D6</f>
        <v>16194302.11</v>
      </c>
      <c r="L7" s="420">
        <f>'ตารางที่ 5'!E6</f>
        <v>820902.58</v>
      </c>
      <c r="M7" s="420">
        <f>'ตารางที่ 5'!F6</f>
        <v>2894583.5</v>
      </c>
      <c r="N7" s="420">
        <f>SUM(J7:M7)</f>
        <v>39970902.12</v>
      </c>
      <c r="O7" s="421">
        <f>'ตารางที่ 5'!H6</f>
        <v>2</v>
      </c>
      <c r="P7" s="420" t="str">
        <f>'ตารางที่ 5'!I6</f>
        <v>ด้าน</v>
      </c>
      <c r="Q7" s="422">
        <f>N7/O7</f>
        <v>19985451.06</v>
      </c>
      <c r="R7" s="423">
        <f>(+N7-F7)*100/F7</f>
        <v>60.408468582351155</v>
      </c>
      <c r="S7" s="424">
        <f>+(O7-G7)*100/G7</f>
        <v>0</v>
      </c>
      <c r="T7" s="425">
        <f>(+Q7-I7)*100/I7</f>
        <v>60.408468582351155</v>
      </c>
    </row>
    <row r="8" spans="1:20" s="426" customFormat="1" ht="30" customHeight="1">
      <c r="A8" s="427" t="s">
        <v>78</v>
      </c>
      <c r="B8" s="428"/>
      <c r="C8" s="429"/>
      <c r="D8" s="429"/>
      <c r="E8" s="429"/>
      <c r="F8" s="430"/>
      <c r="G8" s="417"/>
      <c r="H8" s="431"/>
      <c r="I8" s="432"/>
      <c r="J8" s="433"/>
      <c r="K8" s="434"/>
      <c r="L8" s="434"/>
      <c r="M8" s="434"/>
      <c r="N8" s="416"/>
      <c r="O8" s="435"/>
      <c r="P8" s="418"/>
      <c r="Q8" s="419"/>
      <c r="R8" s="423"/>
      <c r="S8" s="424"/>
      <c r="T8" s="425"/>
    </row>
    <row r="9" spans="1:20" s="426" customFormat="1" ht="30" customHeight="1">
      <c r="A9" s="427" t="s">
        <v>35</v>
      </c>
      <c r="B9" s="414">
        <v>20828750.49</v>
      </c>
      <c r="C9" s="415">
        <v>71909337.77</v>
      </c>
      <c r="D9" s="415">
        <v>925096.59</v>
      </c>
      <c r="E9" s="415">
        <v>2332045.32</v>
      </c>
      <c r="F9" s="416">
        <v>95995230.16999999</v>
      </c>
      <c r="G9" s="417">
        <v>3</v>
      </c>
      <c r="H9" s="418" t="s">
        <v>85</v>
      </c>
      <c r="I9" s="419">
        <v>31998410.05666666</v>
      </c>
      <c r="J9" s="420">
        <f>'ตารางที่ 5'!C7</f>
        <v>16915281.28</v>
      </c>
      <c r="K9" s="420">
        <f>'ตารางที่ 5'!D7</f>
        <v>108960155.47999999</v>
      </c>
      <c r="L9" s="420">
        <f>'ตารางที่ 5'!E7</f>
        <v>1013783.15</v>
      </c>
      <c r="M9" s="420">
        <f>'ตารางที่ 5'!F7</f>
        <v>2086779.81</v>
      </c>
      <c r="N9" s="420">
        <f>SUM(J9:M9)</f>
        <v>128975999.72</v>
      </c>
      <c r="O9" s="421">
        <f>'ตารางที่ 5'!H7</f>
        <v>3</v>
      </c>
      <c r="P9" s="420" t="str">
        <f>'ตารางที่ 5'!I7</f>
        <v>ด้าน</v>
      </c>
      <c r="Q9" s="422">
        <f>N9/O9</f>
        <v>42991999.906666666</v>
      </c>
      <c r="R9" s="423">
        <f>(+N9-F9)*100/F9</f>
        <v>34.35667531771492</v>
      </c>
      <c r="S9" s="424">
        <f>+(O9-G9)*100/G9</f>
        <v>0</v>
      </c>
      <c r="T9" s="425">
        <f>(+Q9-I9)*100/I9</f>
        <v>34.356675317714924</v>
      </c>
    </row>
    <row r="10" spans="1:20" s="426" customFormat="1" ht="30" customHeight="1">
      <c r="A10" s="427" t="s">
        <v>36</v>
      </c>
      <c r="B10" s="414">
        <v>16633477.1</v>
      </c>
      <c r="C10" s="415">
        <v>66221795.74</v>
      </c>
      <c r="D10" s="415">
        <v>833871.89</v>
      </c>
      <c r="E10" s="415">
        <v>2232598.01</v>
      </c>
      <c r="F10" s="416">
        <v>85921742.74000001</v>
      </c>
      <c r="G10" s="417">
        <v>3</v>
      </c>
      <c r="H10" s="418" t="s">
        <v>85</v>
      </c>
      <c r="I10" s="419">
        <v>28640580.913333338</v>
      </c>
      <c r="J10" s="420">
        <f>'ตารางที่ 5'!C8</f>
        <v>37810442.48</v>
      </c>
      <c r="K10" s="420">
        <f>'ตารางที่ 5'!D8</f>
        <v>121124417.13</v>
      </c>
      <c r="L10" s="420">
        <f>'ตารางที่ 5'!E8</f>
        <v>903364.58</v>
      </c>
      <c r="M10" s="420">
        <f>'ตารางที่ 5'!F8</f>
        <v>2042779.72</v>
      </c>
      <c r="N10" s="420">
        <f>SUM(J10:M10)</f>
        <v>161881003.91</v>
      </c>
      <c r="O10" s="421">
        <f>'ตารางที่ 5'!H8</f>
        <v>3</v>
      </c>
      <c r="P10" s="420" t="str">
        <f>'ตารางที่ 5'!I8</f>
        <v>ด้าน</v>
      </c>
      <c r="Q10" s="422">
        <f>N10/O10</f>
        <v>53960334.63666666</v>
      </c>
      <c r="R10" s="423">
        <f>(+N10-F10)*100/F10</f>
        <v>88.40516817710905</v>
      </c>
      <c r="S10" s="424">
        <f>+(O10-G10)*100/G10</f>
        <v>0</v>
      </c>
      <c r="T10" s="436">
        <f>(+Q10-I10)/I10*100</f>
        <v>88.40516817710903</v>
      </c>
    </row>
    <row r="11" spans="1:20" s="426" customFormat="1" ht="30" customHeight="1">
      <c r="A11" s="427" t="s">
        <v>93</v>
      </c>
      <c r="B11" s="414">
        <v>12293590.48</v>
      </c>
      <c r="C11" s="415">
        <v>16466961.24</v>
      </c>
      <c r="D11" s="415">
        <v>748899.07</v>
      </c>
      <c r="E11" s="415">
        <v>2222238.75</v>
      </c>
      <c r="F11" s="416">
        <v>31731689.54</v>
      </c>
      <c r="G11" s="417">
        <v>3</v>
      </c>
      <c r="H11" s="418" t="s">
        <v>85</v>
      </c>
      <c r="I11" s="419">
        <v>10577229.846666666</v>
      </c>
      <c r="J11" s="420">
        <f>'ตารางที่ 5'!C9</f>
        <v>12188475.38</v>
      </c>
      <c r="K11" s="420">
        <f>'ตารางที่ 5'!D9</f>
        <v>543035962.33</v>
      </c>
      <c r="L11" s="420">
        <f>'ตารางที่ 5'!E9</f>
        <v>876449.34</v>
      </c>
      <c r="M11" s="420">
        <f>'ตารางที่ 5'!F9</f>
        <v>2146296.89</v>
      </c>
      <c r="N11" s="420">
        <f>SUM(J11:M11)</f>
        <v>558247183.94</v>
      </c>
      <c r="O11" s="421">
        <f>'ตารางที่ 5'!H9</f>
        <v>3</v>
      </c>
      <c r="P11" s="420" t="str">
        <f>'ตารางที่ 5'!I9</f>
        <v>ด้าน</v>
      </c>
      <c r="Q11" s="422">
        <f>N11/O11</f>
        <v>186082394.64666668</v>
      </c>
      <c r="R11" s="423">
        <f>(+N11-F11)*100/F11</f>
        <v>1659.273433065361</v>
      </c>
      <c r="S11" s="424">
        <f>+(O11-G11)*100/G11</f>
        <v>0</v>
      </c>
      <c r="T11" s="425">
        <f>(+Q11-I11)*100/I11</f>
        <v>1659.273433065361</v>
      </c>
    </row>
    <row r="12" spans="1:21" s="426" customFormat="1" ht="30" customHeight="1">
      <c r="A12" s="437" t="s">
        <v>230</v>
      </c>
      <c r="B12" s="438"/>
      <c r="C12" s="439"/>
      <c r="D12" s="439"/>
      <c r="E12" s="439"/>
      <c r="F12" s="440"/>
      <c r="G12" s="441"/>
      <c r="H12" s="442"/>
      <c r="I12" s="443"/>
      <c r="J12" s="444"/>
      <c r="K12" s="445"/>
      <c r="L12" s="445"/>
      <c r="M12" s="445"/>
      <c r="N12" s="446"/>
      <c r="O12" s="447"/>
      <c r="P12" s="448"/>
      <c r="Q12" s="449"/>
      <c r="R12" s="450"/>
      <c r="S12" s="442"/>
      <c r="T12" s="451"/>
      <c r="U12" s="452"/>
    </row>
    <row r="13" spans="1:21" s="296" customFormat="1" ht="30" customHeight="1" thickBot="1">
      <c r="A13" s="285" t="s">
        <v>9</v>
      </c>
      <c r="B13" s="286">
        <v>92522579.44999999</v>
      </c>
      <c r="C13" s="287">
        <v>180924221.47</v>
      </c>
      <c r="D13" s="287">
        <v>4162833.19</v>
      </c>
      <c r="E13" s="287">
        <v>11412955.11</v>
      </c>
      <c r="F13" s="287">
        <v>289022589.22</v>
      </c>
      <c r="G13" s="453"/>
      <c r="H13" s="288"/>
      <c r="I13" s="289"/>
      <c r="J13" s="290">
        <f>SUM(J6:J12)</f>
        <v>102878176.5</v>
      </c>
      <c r="K13" s="290">
        <f>SUM(K6:K12)</f>
        <v>888374040.02</v>
      </c>
      <c r="L13" s="290">
        <f>SUM(L6:L12)</f>
        <v>4503952.73</v>
      </c>
      <c r="M13" s="290">
        <f>SUM(M6:M12)</f>
        <v>11147298.39</v>
      </c>
      <c r="N13" s="290">
        <f>SUM(N6:N12)</f>
        <v>1006903467.64</v>
      </c>
      <c r="O13" s="454"/>
      <c r="P13" s="291"/>
      <c r="Q13" s="292"/>
      <c r="R13" s="293">
        <f>SUM(R6:R12)</f>
        <v>1975.9719969093906</v>
      </c>
      <c r="S13" s="293">
        <f>SUM(S6:S12)</f>
        <v>0</v>
      </c>
      <c r="T13" s="294">
        <f>SUM(T6:T12)</f>
        <v>1975.9719969093906</v>
      </c>
      <c r="U13" s="295"/>
    </row>
    <row r="14" spans="1:21" s="296" customFormat="1" ht="24" customHeight="1" thickTop="1">
      <c r="A14" s="297"/>
      <c r="B14" s="182"/>
      <c r="C14" s="182"/>
      <c r="D14" s="182"/>
      <c r="E14" s="182"/>
      <c r="F14" s="182"/>
      <c r="G14" s="298"/>
      <c r="H14" s="185"/>
      <c r="I14" s="186"/>
      <c r="J14" s="182"/>
      <c r="K14" s="363"/>
      <c r="L14" s="182"/>
      <c r="M14" s="182"/>
      <c r="N14" s="182"/>
      <c r="O14" s="298"/>
      <c r="P14" s="297"/>
      <c r="Q14" s="182"/>
      <c r="R14" s="186"/>
      <c r="S14" s="186"/>
      <c r="T14" s="186"/>
      <c r="U14" s="295"/>
    </row>
    <row r="15" spans="1:21" s="296" customFormat="1" ht="24" customHeight="1">
      <c r="A15" s="297"/>
      <c r="B15" s="182"/>
      <c r="C15" s="182"/>
      <c r="D15" s="182"/>
      <c r="E15" s="182"/>
      <c r="F15" s="182"/>
      <c r="G15" s="298"/>
      <c r="H15" s="185"/>
      <c r="I15" s="186"/>
      <c r="J15" s="182"/>
      <c r="K15" s="363"/>
      <c r="L15" s="182"/>
      <c r="M15" s="182"/>
      <c r="N15" s="182"/>
      <c r="O15" s="298"/>
      <c r="P15" s="297"/>
      <c r="Q15" s="182"/>
      <c r="R15" s="186"/>
      <c r="S15" s="186"/>
      <c r="T15" s="186"/>
      <c r="U15" s="295"/>
    </row>
    <row r="17" spans="1:20" s="300" customFormat="1" ht="28.5">
      <c r="A17" s="299" t="s">
        <v>287</v>
      </c>
      <c r="C17" s="301"/>
      <c r="D17" s="301"/>
      <c r="E17" s="301"/>
      <c r="F17" s="302"/>
      <c r="G17" s="303"/>
      <c r="H17" s="304"/>
      <c r="I17" s="302"/>
      <c r="J17" s="305"/>
      <c r="K17" s="131"/>
      <c r="L17" s="305"/>
      <c r="M17" s="305"/>
      <c r="N17" s="299"/>
      <c r="O17" s="303"/>
      <c r="P17" s="306"/>
      <c r="Q17" s="299"/>
      <c r="R17" s="302"/>
      <c r="S17" s="304"/>
      <c r="T17" s="302"/>
    </row>
    <row r="18" spans="1:20" s="300" customFormat="1" ht="28.5">
      <c r="A18" s="305" t="s">
        <v>114</v>
      </c>
      <c r="E18" s="301"/>
      <c r="F18" s="302"/>
      <c r="G18" s="303"/>
      <c r="H18" s="304"/>
      <c r="I18" s="302"/>
      <c r="J18" s="305"/>
      <c r="K18" s="305"/>
      <c r="L18" s="305"/>
      <c r="M18" s="305"/>
      <c r="N18" s="299"/>
      <c r="O18" s="303"/>
      <c r="P18" s="306"/>
      <c r="Q18" s="299"/>
      <c r="R18" s="302"/>
      <c r="S18" s="304"/>
      <c r="T18" s="302"/>
    </row>
    <row r="19" spans="1:23" s="300" customFormat="1" ht="83.25" customHeight="1">
      <c r="A19" s="582" t="s">
        <v>115</v>
      </c>
      <c r="B19" s="582" t="s">
        <v>108</v>
      </c>
      <c r="C19" s="681" t="s">
        <v>289</v>
      </c>
      <c r="D19" s="681"/>
      <c r="E19" s="681"/>
      <c r="F19" s="681"/>
      <c r="G19" s="681"/>
      <c r="H19" s="681"/>
      <c r="I19" s="681"/>
      <c r="J19" s="681"/>
      <c r="K19" s="681"/>
      <c r="L19" s="681"/>
      <c r="M19" s="681"/>
      <c r="N19" s="681"/>
      <c r="O19" s="681"/>
      <c r="P19" s="681"/>
      <c r="Q19" s="681"/>
      <c r="R19" s="681"/>
      <c r="S19" s="681"/>
      <c r="T19" s="681"/>
      <c r="U19" s="565"/>
      <c r="V19" s="565"/>
      <c r="W19" s="565"/>
    </row>
    <row r="20" spans="1:23" s="300" customFormat="1" ht="83.25" customHeight="1">
      <c r="A20" s="582" t="s">
        <v>116</v>
      </c>
      <c r="B20" s="582" t="s">
        <v>108</v>
      </c>
      <c r="C20" s="681" t="s">
        <v>263</v>
      </c>
      <c r="D20" s="681"/>
      <c r="E20" s="681"/>
      <c r="F20" s="681"/>
      <c r="G20" s="681"/>
      <c r="H20" s="681"/>
      <c r="I20" s="681"/>
      <c r="J20" s="681"/>
      <c r="K20" s="681"/>
      <c r="L20" s="681"/>
      <c r="M20" s="681"/>
      <c r="N20" s="681"/>
      <c r="O20" s="681"/>
      <c r="P20" s="681"/>
      <c r="Q20" s="681"/>
      <c r="R20" s="681"/>
      <c r="S20" s="681"/>
      <c r="T20" s="681"/>
      <c r="U20" s="565"/>
      <c r="V20" s="565"/>
      <c r="W20" s="565"/>
    </row>
    <row r="21" spans="1:23" s="300" customFormat="1" ht="57" customHeight="1">
      <c r="A21" s="582" t="s">
        <v>117</v>
      </c>
      <c r="B21" s="582" t="s">
        <v>108</v>
      </c>
      <c r="C21" s="681" t="s">
        <v>290</v>
      </c>
      <c r="D21" s="681"/>
      <c r="E21" s="681"/>
      <c r="F21" s="681"/>
      <c r="G21" s="681"/>
      <c r="H21" s="681"/>
      <c r="I21" s="681"/>
      <c r="J21" s="681"/>
      <c r="K21" s="681"/>
      <c r="L21" s="681"/>
      <c r="M21" s="681"/>
      <c r="N21" s="681"/>
      <c r="O21" s="681"/>
      <c r="P21" s="681"/>
      <c r="Q21" s="681"/>
      <c r="R21" s="681"/>
      <c r="S21" s="681"/>
      <c r="T21" s="681"/>
      <c r="U21" s="581"/>
      <c r="V21" s="581"/>
      <c r="W21" s="581"/>
    </row>
    <row r="22" spans="1:23" s="300" customFormat="1" ht="138.75" customHeight="1">
      <c r="A22" s="582" t="s">
        <v>118</v>
      </c>
      <c r="B22" s="582" t="s">
        <v>108</v>
      </c>
      <c r="C22" s="681" t="s">
        <v>301</v>
      </c>
      <c r="D22" s="681"/>
      <c r="E22" s="681"/>
      <c r="F22" s="681"/>
      <c r="G22" s="681"/>
      <c r="H22" s="681"/>
      <c r="I22" s="681"/>
      <c r="J22" s="681"/>
      <c r="K22" s="681"/>
      <c r="L22" s="681"/>
      <c r="M22" s="681"/>
      <c r="N22" s="681"/>
      <c r="O22" s="681"/>
      <c r="P22" s="681"/>
      <c r="Q22" s="681"/>
      <c r="R22" s="681"/>
      <c r="S22" s="681"/>
      <c r="T22" s="681"/>
      <c r="U22" s="581"/>
      <c r="V22" s="581"/>
      <c r="W22" s="581"/>
    </row>
    <row r="23" spans="1:23" s="300" customFormat="1" ht="127.5" customHeight="1">
      <c r="A23" s="582" t="s">
        <v>119</v>
      </c>
      <c r="B23" s="582" t="s">
        <v>108</v>
      </c>
      <c r="C23" s="681" t="s">
        <v>291</v>
      </c>
      <c r="D23" s="681"/>
      <c r="E23" s="681"/>
      <c r="F23" s="681"/>
      <c r="G23" s="681"/>
      <c r="H23" s="681"/>
      <c r="I23" s="681"/>
      <c r="J23" s="681"/>
      <c r="K23" s="681"/>
      <c r="L23" s="681"/>
      <c r="M23" s="681"/>
      <c r="N23" s="681"/>
      <c r="O23" s="681"/>
      <c r="P23" s="681"/>
      <c r="Q23" s="681"/>
      <c r="R23" s="681"/>
      <c r="S23" s="681"/>
      <c r="T23" s="681"/>
      <c r="U23" s="581"/>
      <c r="V23" s="581"/>
      <c r="W23" s="581"/>
    </row>
    <row r="24" spans="2:20" s="300" customFormat="1" ht="28.5">
      <c r="B24" s="306"/>
      <c r="C24" s="308"/>
      <c r="E24" s="301"/>
      <c r="F24" s="302"/>
      <c r="G24" s="303"/>
      <c r="H24" s="304"/>
      <c r="I24" s="302"/>
      <c r="J24" s="305"/>
      <c r="K24" s="305"/>
      <c r="L24" s="305"/>
      <c r="M24" s="305"/>
      <c r="N24" s="299"/>
      <c r="O24" s="303"/>
      <c r="P24" s="306"/>
      <c r="Q24" s="299"/>
      <c r="R24" s="302"/>
      <c r="S24" s="304"/>
      <c r="T24" s="302"/>
    </row>
    <row r="25" spans="1:20" s="300" customFormat="1" ht="28.5">
      <c r="A25" s="309"/>
      <c r="C25" s="308"/>
      <c r="D25" s="301"/>
      <c r="E25" s="301"/>
      <c r="F25" s="302"/>
      <c r="G25" s="303"/>
      <c r="H25" s="304"/>
      <c r="I25" s="302"/>
      <c r="J25" s="305"/>
      <c r="K25" s="305"/>
      <c r="L25" s="305"/>
      <c r="M25" s="305"/>
      <c r="N25" s="299"/>
      <c r="O25" s="303"/>
      <c r="P25" s="306"/>
      <c r="Q25" s="299"/>
      <c r="R25" s="302"/>
      <c r="S25" s="304"/>
      <c r="T25" s="302"/>
    </row>
    <row r="26" spans="1:20" s="300" customFormat="1" ht="28.5">
      <c r="A26" s="309"/>
      <c r="C26" s="583"/>
      <c r="D26" s="301"/>
      <c r="E26" s="301"/>
      <c r="F26" s="302"/>
      <c r="G26" s="303"/>
      <c r="H26" s="304"/>
      <c r="I26" s="302"/>
      <c r="J26" s="305"/>
      <c r="K26" s="305"/>
      <c r="L26" s="305"/>
      <c r="M26" s="305"/>
      <c r="N26" s="299"/>
      <c r="O26" s="303"/>
      <c r="P26" s="306"/>
      <c r="Q26" s="299"/>
      <c r="R26" s="302"/>
      <c r="S26" s="304"/>
      <c r="T26" s="302"/>
    </row>
    <row r="27" spans="1:20" s="284" customFormat="1" ht="28.5">
      <c r="A27" s="300"/>
      <c r="B27" s="309"/>
      <c r="C27" s="583"/>
      <c r="D27" s="301"/>
      <c r="E27" s="301"/>
      <c r="F27" s="302"/>
      <c r="G27" s="129"/>
      <c r="H27" s="115"/>
      <c r="I27" s="124"/>
      <c r="J27" s="126"/>
      <c r="K27" s="126"/>
      <c r="L27" s="126"/>
      <c r="M27" s="126"/>
      <c r="N27" s="119"/>
      <c r="O27" s="129"/>
      <c r="P27" s="310"/>
      <c r="Q27" s="119"/>
      <c r="R27" s="124"/>
      <c r="S27" s="115"/>
      <c r="T27" s="124"/>
    </row>
    <row r="28" spans="1:20" s="284" customFormat="1" ht="28.5">
      <c r="A28" s="300"/>
      <c r="B28" s="309"/>
      <c r="C28" s="583"/>
      <c r="D28" s="301"/>
      <c r="E28" s="301"/>
      <c r="F28" s="302"/>
      <c r="G28" s="129"/>
      <c r="H28" s="115"/>
      <c r="I28" s="124"/>
      <c r="J28" s="126"/>
      <c r="K28" s="126"/>
      <c r="L28" s="126"/>
      <c r="M28" s="126"/>
      <c r="N28" s="119"/>
      <c r="O28" s="129"/>
      <c r="P28" s="310"/>
      <c r="Q28" s="119"/>
      <c r="R28" s="124"/>
      <c r="S28" s="115"/>
      <c r="T28" s="124"/>
    </row>
    <row r="29" spans="1:20" s="284" customFormat="1" ht="28.5">
      <c r="A29" s="300"/>
      <c r="B29" s="309"/>
      <c r="C29" s="301"/>
      <c r="D29" s="301"/>
      <c r="E29" s="301"/>
      <c r="G29" s="129"/>
      <c r="H29" s="115"/>
      <c r="I29" s="124"/>
      <c r="J29" s="126"/>
      <c r="K29" s="126"/>
      <c r="L29" s="126"/>
      <c r="M29" s="130"/>
      <c r="N29" s="119"/>
      <c r="O29" s="129"/>
      <c r="P29" s="310"/>
      <c r="Q29" s="119"/>
      <c r="R29" s="124"/>
      <c r="S29" s="115"/>
      <c r="T29" s="124"/>
    </row>
    <row r="50" ht="18.75">
      <c r="M50" s="137"/>
    </row>
    <row r="51" ht="18.75">
      <c r="M51" s="137"/>
    </row>
    <row r="52" ht="18.75">
      <c r="M52" s="137"/>
    </row>
  </sheetData>
  <sheetProtection/>
  <mergeCells count="13">
    <mergeCell ref="C22:T22"/>
    <mergeCell ref="C23:T23"/>
    <mergeCell ref="A3:A4"/>
    <mergeCell ref="J3:Q3"/>
    <mergeCell ref="R3:T3"/>
    <mergeCell ref="B3:I3"/>
    <mergeCell ref="C21:T21"/>
    <mergeCell ref="A1:T1"/>
    <mergeCell ref="A2:I2"/>
    <mergeCell ref="J2:Q2"/>
    <mergeCell ref="R2:T2"/>
    <mergeCell ref="C19:T19"/>
    <mergeCell ref="C20:T20"/>
  </mergeCells>
  <printOptions horizontalCentered="1"/>
  <pageMargins left="0.2362204724409449" right="0.1968503937007874" top="0.4724409448818898" bottom="0.15748031496062992" header="0.11811023622047245" footer="0.11811023622047245"/>
  <pageSetup horizontalDpi="600" verticalDpi="600" orientation="landscape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1:U41"/>
  <sheetViews>
    <sheetView zoomScaleSheetLayoutView="75" workbookViewId="0" topLeftCell="A1">
      <selection activeCell="A1" sqref="A1:U1"/>
    </sheetView>
  </sheetViews>
  <sheetFormatPr defaultColWidth="9.140625" defaultRowHeight="15"/>
  <cols>
    <col min="1" max="1" width="27.8515625" style="116" customWidth="1"/>
    <col min="2" max="2" width="13.28125" style="131" customWidth="1"/>
    <col min="3" max="3" width="14.28125" style="131" customWidth="1"/>
    <col min="4" max="4" width="12.57421875" style="131" bestFit="1" customWidth="1"/>
    <col min="5" max="5" width="13.7109375" style="131" bestFit="1" customWidth="1"/>
    <col min="6" max="6" width="14.421875" style="133" customWidth="1"/>
    <col min="7" max="7" width="7.7109375" style="134" customWidth="1"/>
    <col min="8" max="8" width="7.00390625" style="132" customWidth="1"/>
    <col min="9" max="9" width="14.00390625" style="133" bestFit="1" customWidth="1"/>
    <col min="10" max="10" width="14.421875" style="131" customWidth="1"/>
    <col min="11" max="11" width="15.00390625" style="131" bestFit="1" customWidth="1"/>
    <col min="12" max="12" width="12.57421875" style="131" bestFit="1" customWidth="1"/>
    <col min="13" max="13" width="13.57421875" style="131" customWidth="1"/>
    <col min="14" max="14" width="15.8515625" style="133" customWidth="1"/>
    <col min="15" max="15" width="8.140625" style="134" customWidth="1"/>
    <col min="16" max="16" width="6.00390625" style="132" customWidth="1"/>
    <col min="17" max="17" width="14.140625" style="133" bestFit="1" customWidth="1"/>
    <col min="18" max="18" width="8.00390625" style="136" bestFit="1" customWidth="1"/>
    <col min="19" max="19" width="8.7109375" style="135" bestFit="1" customWidth="1"/>
    <col min="20" max="20" width="14.57421875" style="135" hidden="1" customWidth="1"/>
    <col min="21" max="21" width="10.140625" style="136" bestFit="1" customWidth="1"/>
    <col min="22" max="16384" width="9.140625" style="116" customWidth="1"/>
  </cols>
  <sheetData>
    <row r="1" spans="1:21" s="200" customFormat="1" ht="26.25">
      <c r="A1" s="665" t="s">
        <v>219</v>
      </c>
      <c r="B1" s="665"/>
      <c r="C1" s="665"/>
      <c r="D1" s="665"/>
      <c r="E1" s="665"/>
      <c r="F1" s="665"/>
      <c r="G1" s="665"/>
      <c r="H1" s="665"/>
      <c r="I1" s="665"/>
      <c r="J1" s="665"/>
      <c r="K1" s="665"/>
      <c r="L1" s="665"/>
      <c r="M1" s="665"/>
      <c r="N1" s="665"/>
      <c r="O1" s="665"/>
      <c r="P1" s="665"/>
      <c r="Q1" s="665"/>
      <c r="R1" s="665"/>
      <c r="S1" s="665"/>
      <c r="T1" s="665"/>
      <c r="U1" s="665"/>
    </row>
    <row r="2" spans="1:21" s="200" customFormat="1" ht="27" thickBot="1">
      <c r="A2" s="201" t="s">
        <v>226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680" t="s">
        <v>0</v>
      </c>
      <c r="S2" s="680"/>
      <c r="T2" s="680"/>
      <c r="U2" s="680"/>
    </row>
    <row r="3" spans="1:21" ht="24" thickBot="1">
      <c r="A3" s="691" t="s">
        <v>26</v>
      </c>
      <c r="B3" s="693" t="s">
        <v>210</v>
      </c>
      <c r="C3" s="694"/>
      <c r="D3" s="694"/>
      <c r="E3" s="694"/>
      <c r="F3" s="694"/>
      <c r="G3" s="694"/>
      <c r="H3" s="694"/>
      <c r="I3" s="695"/>
      <c r="J3" s="696" t="s">
        <v>218</v>
      </c>
      <c r="K3" s="694"/>
      <c r="L3" s="694"/>
      <c r="M3" s="694"/>
      <c r="N3" s="694"/>
      <c r="O3" s="694"/>
      <c r="P3" s="694"/>
      <c r="Q3" s="695"/>
      <c r="R3" s="697" t="s">
        <v>71</v>
      </c>
      <c r="S3" s="697"/>
      <c r="T3" s="697"/>
      <c r="U3" s="698"/>
    </row>
    <row r="4" spans="1:21" s="147" customFormat="1" ht="84.75" thickBot="1">
      <c r="A4" s="692"/>
      <c r="B4" s="202" t="s">
        <v>49</v>
      </c>
      <c r="C4" s="141" t="s">
        <v>50</v>
      </c>
      <c r="D4" s="141" t="s">
        <v>4</v>
      </c>
      <c r="E4" s="141" t="s">
        <v>16</v>
      </c>
      <c r="F4" s="141" t="s">
        <v>17</v>
      </c>
      <c r="G4" s="141" t="s">
        <v>51</v>
      </c>
      <c r="H4" s="143" t="s">
        <v>19</v>
      </c>
      <c r="I4" s="145" t="s">
        <v>20</v>
      </c>
      <c r="J4" s="140" t="s">
        <v>49</v>
      </c>
      <c r="K4" s="141" t="s">
        <v>50</v>
      </c>
      <c r="L4" s="141" t="s">
        <v>4</v>
      </c>
      <c r="M4" s="141" t="s">
        <v>16</v>
      </c>
      <c r="N4" s="141" t="s">
        <v>17</v>
      </c>
      <c r="O4" s="203" t="s">
        <v>51</v>
      </c>
      <c r="P4" s="143" t="s">
        <v>19</v>
      </c>
      <c r="Q4" s="145" t="s">
        <v>20</v>
      </c>
      <c r="R4" s="146" t="s">
        <v>52</v>
      </c>
      <c r="S4" s="146" t="s">
        <v>53</v>
      </c>
      <c r="T4" s="204" t="s">
        <v>221</v>
      </c>
      <c r="U4" s="146" t="s">
        <v>54</v>
      </c>
    </row>
    <row r="5" spans="1:21" ht="25.5" customHeight="1">
      <c r="A5" s="205"/>
      <c r="B5" s="206"/>
      <c r="C5" s="207"/>
      <c r="D5" s="207"/>
      <c r="E5" s="207"/>
      <c r="F5" s="208"/>
      <c r="G5" s="209"/>
      <c r="H5" s="210"/>
      <c r="I5" s="211"/>
      <c r="J5" s="212"/>
      <c r="K5" s="207"/>
      <c r="L5" s="207"/>
      <c r="M5" s="207"/>
      <c r="N5" s="208"/>
      <c r="O5" s="209"/>
      <c r="P5" s="210"/>
      <c r="Q5" s="211"/>
      <c r="R5" s="244"/>
      <c r="S5" s="245"/>
      <c r="T5" s="243"/>
      <c r="U5" s="246"/>
    </row>
    <row r="6" spans="1:21" ht="25.5" customHeight="1">
      <c r="A6" s="213" t="s">
        <v>87</v>
      </c>
      <c r="B6" s="206">
        <v>46333578.89</v>
      </c>
      <c r="C6" s="207">
        <v>178470352.64000002</v>
      </c>
      <c r="D6" s="207">
        <v>1836211.7999999998</v>
      </c>
      <c r="E6" s="207">
        <v>5139247.17</v>
      </c>
      <c r="F6" s="214">
        <v>231779390.50000003</v>
      </c>
      <c r="G6" s="270">
        <v>40</v>
      </c>
      <c r="H6" s="210" t="s">
        <v>40</v>
      </c>
      <c r="I6" s="211">
        <v>5794484.762500001</v>
      </c>
      <c r="J6" s="260">
        <f>'ตารางที่ 4'!C5</f>
        <v>57218577.169999994</v>
      </c>
      <c r="K6" s="261">
        <f>'ตารางที่ 4'!D5</f>
        <v>835104020</v>
      </c>
      <c r="L6" s="261">
        <f>'ตารางที่ 4'!E5</f>
        <v>1989054.85</v>
      </c>
      <c r="M6" s="261">
        <f>'ตารางที่ 4'!F5</f>
        <v>2216722.04</v>
      </c>
      <c r="N6" s="261">
        <f>SUM(J6:M6)</f>
        <v>896528374.06</v>
      </c>
      <c r="O6" s="262">
        <f>'ตารางที่ 4'!H5</f>
        <v>40</v>
      </c>
      <c r="P6" s="263" t="str">
        <f>'ตารางที่ 4'!I5</f>
        <v>เรื่อง</v>
      </c>
      <c r="Q6" s="380">
        <f>N6/O6</f>
        <v>22413209.351499997</v>
      </c>
      <c r="R6" s="256">
        <f>(+N6-F6)*100/F6</f>
        <v>286.80245561349847</v>
      </c>
      <c r="S6" s="241">
        <f>+(O6-G6)*100/G6</f>
        <v>0</v>
      </c>
      <c r="T6" s="242">
        <f>+Q6-I6</f>
        <v>16618724.588999996</v>
      </c>
      <c r="U6" s="240">
        <f>(+Q6-I6)*100/I6</f>
        <v>286.80245561349847</v>
      </c>
    </row>
    <row r="7" spans="1:21" ht="25.5" customHeight="1">
      <c r="A7" s="213" t="s">
        <v>89</v>
      </c>
      <c r="B7" s="206"/>
      <c r="C7" s="207"/>
      <c r="D7" s="207"/>
      <c r="E7" s="207"/>
      <c r="F7" s="207"/>
      <c r="G7" s="270"/>
      <c r="H7" s="210"/>
      <c r="I7" s="215"/>
      <c r="J7" s="212"/>
      <c r="K7" s="207"/>
      <c r="L7" s="207"/>
      <c r="M7" s="207"/>
      <c r="N7" s="214"/>
      <c r="O7" s="264"/>
      <c r="P7" s="210"/>
      <c r="Q7" s="211"/>
      <c r="R7" s="257"/>
      <c r="S7" s="218"/>
      <c r="T7" s="216"/>
      <c r="U7" s="217"/>
    </row>
    <row r="8" spans="1:21" ht="25.5" customHeight="1">
      <c r="A8" s="213" t="s">
        <v>88</v>
      </c>
      <c r="B8" s="206"/>
      <c r="C8" s="207"/>
      <c r="D8" s="207"/>
      <c r="E8" s="207"/>
      <c r="F8" s="207"/>
      <c r="G8" s="270"/>
      <c r="H8" s="210"/>
      <c r="I8" s="215"/>
      <c r="J8" s="212"/>
      <c r="K8" s="207"/>
      <c r="L8" s="207"/>
      <c r="M8" s="207"/>
      <c r="N8" s="214"/>
      <c r="O8" s="264"/>
      <c r="P8" s="210"/>
      <c r="Q8" s="211"/>
      <c r="R8" s="257"/>
      <c r="S8" s="218"/>
      <c r="T8" s="216"/>
      <c r="U8" s="217"/>
    </row>
    <row r="9" spans="1:21" ht="25.5" customHeight="1">
      <c r="A9" s="213" t="s">
        <v>90</v>
      </c>
      <c r="B9" s="206">
        <v>13167144.760000002</v>
      </c>
      <c r="C9" s="207">
        <v>1820000</v>
      </c>
      <c r="D9" s="207">
        <v>430301.93999999994</v>
      </c>
      <c r="E9" s="207">
        <v>1419502.93</v>
      </c>
      <c r="F9" s="214">
        <v>16836949.630000003</v>
      </c>
      <c r="G9" s="270">
        <v>18</v>
      </c>
      <c r="H9" s="210" t="s">
        <v>40</v>
      </c>
      <c r="I9" s="211">
        <v>935386.0905555557</v>
      </c>
      <c r="J9" s="212">
        <f>'ตารางที่ 4'!C8</f>
        <v>13661492.58</v>
      </c>
      <c r="K9" s="207">
        <f>'ตารางที่ 4'!D8</f>
        <v>6925372.63</v>
      </c>
      <c r="L9" s="207">
        <f>'ตารางที่ 4'!E8</f>
        <v>397403.76</v>
      </c>
      <c r="M9" s="207">
        <f>'ตารางที่ 4'!F8</f>
        <v>1385585.28</v>
      </c>
      <c r="N9" s="207">
        <f>SUM(J9:M9)</f>
        <v>22369854.250000004</v>
      </c>
      <c r="O9" s="264">
        <f>'ตารางที่ 4'!H8</f>
        <v>18</v>
      </c>
      <c r="P9" s="207" t="str">
        <f>'ตารางที่ 4'!I8</f>
        <v>เรื่อง</v>
      </c>
      <c r="Q9" s="211">
        <f>N9/O9</f>
        <v>1242769.6805555557</v>
      </c>
      <c r="R9" s="256">
        <f>(+N9-F9)*100/F9</f>
        <v>32.86168065824403</v>
      </c>
      <c r="S9" s="218">
        <f>+(O9-G9)*100/G9</f>
        <v>0</v>
      </c>
      <c r="T9" s="216">
        <f>+Q9-I9</f>
        <v>307383.5900000001</v>
      </c>
      <c r="U9" s="240">
        <f>(+Q9-I9)*100/I9</f>
        <v>32.86168065824403</v>
      </c>
    </row>
    <row r="10" spans="1:21" ht="25.5" customHeight="1">
      <c r="A10" s="213" t="s">
        <v>92</v>
      </c>
      <c r="B10" s="206"/>
      <c r="C10" s="207"/>
      <c r="D10" s="207"/>
      <c r="E10" s="207"/>
      <c r="F10" s="207"/>
      <c r="G10" s="270"/>
      <c r="H10" s="210"/>
      <c r="I10" s="215"/>
      <c r="J10" s="212"/>
      <c r="K10" s="207"/>
      <c r="L10" s="207"/>
      <c r="M10" s="207"/>
      <c r="N10" s="214"/>
      <c r="O10" s="264"/>
      <c r="P10" s="210"/>
      <c r="Q10" s="211"/>
      <c r="R10" s="257"/>
      <c r="S10" s="218"/>
      <c r="T10" s="216"/>
      <c r="U10" s="217"/>
    </row>
    <row r="11" spans="1:21" ht="25.5" customHeight="1">
      <c r="A11" s="213" t="s">
        <v>91</v>
      </c>
      <c r="B11" s="206"/>
      <c r="C11" s="207"/>
      <c r="D11" s="207"/>
      <c r="E11" s="207"/>
      <c r="F11" s="207"/>
      <c r="G11" s="270"/>
      <c r="H11" s="210"/>
      <c r="I11" s="215"/>
      <c r="J11" s="212"/>
      <c r="K11" s="207"/>
      <c r="L11" s="207"/>
      <c r="M11" s="207"/>
      <c r="N11" s="214"/>
      <c r="O11" s="264"/>
      <c r="P11" s="210"/>
      <c r="Q11" s="211"/>
      <c r="R11" s="257"/>
      <c r="S11" s="218"/>
      <c r="T11" s="216"/>
      <c r="U11" s="217"/>
    </row>
    <row r="12" spans="1:21" ht="25.5" customHeight="1">
      <c r="A12" s="213" t="s">
        <v>268</v>
      </c>
      <c r="B12" s="206">
        <v>33021855.810000002</v>
      </c>
      <c r="C12" s="207">
        <v>633868.83</v>
      </c>
      <c r="D12" s="207">
        <v>1896319.4500000002</v>
      </c>
      <c r="E12" s="207">
        <v>4854205.009999999</v>
      </c>
      <c r="F12" s="214">
        <v>40406249.09</v>
      </c>
      <c r="G12" s="270">
        <v>85</v>
      </c>
      <c r="H12" s="210" t="s">
        <v>43</v>
      </c>
      <c r="I12" s="211">
        <v>40406249.09</v>
      </c>
      <c r="J12" s="260">
        <f>'ตารางที่ 4'!C10</f>
        <v>31998106.75</v>
      </c>
      <c r="K12" s="261">
        <f>'ตารางที่ 4'!D10</f>
        <v>46344647.38999999</v>
      </c>
      <c r="L12" s="261">
        <f>'ตารางที่ 4'!E10</f>
        <v>2117494.1199999996</v>
      </c>
      <c r="M12" s="261">
        <f>'ตารางที่ 4'!F10</f>
        <v>7544991.07</v>
      </c>
      <c r="N12" s="261">
        <f>SUM(J12:M12)</f>
        <v>88005239.32999998</v>
      </c>
      <c r="O12" s="262">
        <f>'ตารางที่ 4'!H10</f>
        <v>84</v>
      </c>
      <c r="P12" s="261" t="str">
        <f>'ตารางที่ 4'!I10</f>
        <v>ร้อยละ</v>
      </c>
      <c r="Q12" s="380">
        <f>N12</f>
        <v>88005239.32999998</v>
      </c>
      <c r="R12" s="256">
        <f>(+N12-F12)*100/F12</f>
        <v>117.80106125163715</v>
      </c>
      <c r="S12" s="218">
        <f>+(O12-G12)*100/G12</f>
        <v>-1.1764705882352942</v>
      </c>
      <c r="T12" s="216">
        <f>+Q12-I12</f>
        <v>47598990.23999998</v>
      </c>
      <c r="U12" s="240">
        <f>(+Q12-I12)*100/I12</f>
        <v>117.80106125163715</v>
      </c>
    </row>
    <row r="13" spans="1:21" ht="25.5" customHeight="1">
      <c r="A13" s="213" t="s">
        <v>75</v>
      </c>
      <c r="B13" s="206"/>
      <c r="C13" s="207"/>
      <c r="D13" s="207"/>
      <c r="E13" s="207"/>
      <c r="F13" s="207"/>
      <c r="G13" s="270"/>
      <c r="H13" s="210"/>
      <c r="I13" s="215"/>
      <c r="J13" s="212"/>
      <c r="K13" s="207"/>
      <c r="L13" s="207"/>
      <c r="M13" s="207"/>
      <c r="N13" s="214"/>
      <c r="O13" s="264"/>
      <c r="P13" s="210"/>
      <c r="Q13" s="211"/>
      <c r="R13" s="257"/>
      <c r="S13" s="218"/>
      <c r="T13" s="216"/>
      <c r="U13" s="217"/>
    </row>
    <row r="14" spans="1:21" ht="25.5" customHeight="1">
      <c r="A14" s="219" t="s">
        <v>76</v>
      </c>
      <c r="B14" s="220"/>
      <c r="C14" s="221"/>
      <c r="D14" s="221"/>
      <c r="E14" s="221"/>
      <c r="F14" s="222"/>
      <c r="G14" s="223"/>
      <c r="H14" s="224"/>
      <c r="I14" s="225"/>
      <c r="J14" s="265"/>
      <c r="K14" s="221"/>
      <c r="L14" s="221"/>
      <c r="M14" s="221"/>
      <c r="N14" s="222"/>
      <c r="O14" s="266"/>
      <c r="P14" s="267"/>
      <c r="Q14" s="268"/>
      <c r="R14" s="258"/>
      <c r="S14" s="228"/>
      <c r="T14" s="226"/>
      <c r="U14" s="227"/>
    </row>
    <row r="15" spans="1:21" s="117" customFormat="1" ht="25.5" customHeight="1" thickBot="1">
      <c r="A15" s="199" t="s">
        <v>9</v>
      </c>
      <c r="B15" s="229">
        <v>92522579.45</v>
      </c>
      <c r="C15" s="229">
        <v>180924221.47</v>
      </c>
      <c r="D15" s="229">
        <v>4162833.19</v>
      </c>
      <c r="E15" s="229">
        <v>11412955.11</v>
      </c>
      <c r="F15" s="229">
        <v>289022589.22</v>
      </c>
      <c r="G15" s="230"/>
      <c r="H15" s="231"/>
      <c r="I15" s="232"/>
      <c r="J15" s="229">
        <f>SUM(J6:J14)</f>
        <v>102878176.5</v>
      </c>
      <c r="K15" s="584">
        <f>SUM(K6:K14)</f>
        <v>888374040.02</v>
      </c>
      <c r="L15" s="584">
        <f>SUM(L6:L14)</f>
        <v>4503952.73</v>
      </c>
      <c r="M15" s="229">
        <f>SUM(M6:M14)</f>
        <v>11147298.39</v>
      </c>
      <c r="N15" s="229">
        <f>SUM(N6:N14)</f>
        <v>1006903467.6399999</v>
      </c>
      <c r="O15" s="269"/>
      <c r="P15" s="231"/>
      <c r="Q15" s="232"/>
      <c r="R15" s="234">
        <f>SUM(R5:R14)</f>
        <v>437.46519752337963</v>
      </c>
      <c r="S15" s="235">
        <f>SUM(S5:S14)</f>
        <v>-1.1764705882352942</v>
      </c>
      <c r="T15" s="233">
        <f>SUM(T6:T14)</f>
        <v>64525098.41899998</v>
      </c>
      <c r="U15" s="234">
        <f>SUM(U5:U14)</f>
        <v>437.46519752337963</v>
      </c>
    </row>
    <row r="16" ht="19.5" thickTop="1"/>
    <row r="17" spans="1:21" s="236" customFormat="1" ht="27">
      <c r="A17" s="313" t="s">
        <v>288</v>
      </c>
      <c r="B17" s="314"/>
      <c r="C17" s="313"/>
      <c r="D17" s="313"/>
      <c r="E17" s="315"/>
      <c r="F17" s="313"/>
      <c r="G17" s="316"/>
      <c r="H17" s="317"/>
      <c r="I17" s="313"/>
      <c r="J17" s="313"/>
      <c r="K17" s="586"/>
      <c r="L17" s="586"/>
      <c r="M17" s="587"/>
      <c r="N17" s="133"/>
      <c r="O17" s="237"/>
      <c r="P17" s="238"/>
      <c r="Q17" s="133"/>
      <c r="R17" s="136"/>
      <c r="S17" s="239"/>
      <c r="T17" s="239"/>
      <c r="U17" s="136"/>
    </row>
    <row r="18" spans="1:21" s="112" customFormat="1" ht="27">
      <c r="A18" s="318" t="s">
        <v>110</v>
      </c>
      <c r="B18" s="319"/>
      <c r="C18" s="319"/>
      <c r="D18" s="318"/>
      <c r="E18" s="320"/>
      <c r="F18" s="313"/>
      <c r="G18" s="321"/>
      <c r="H18" s="322"/>
      <c r="I18" s="313"/>
      <c r="J18" s="318"/>
      <c r="K18" s="126"/>
      <c r="L18" s="126"/>
      <c r="M18" s="130"/>
      <c r="N18" s="119"/>
      <c r="O18" s="129"/>
      <c r="P18" s="128"/>
      <c r="Q18" s="119"/>
      <c r="R18" s="124"/>
      <c r="S18" s="115"/>
      <c r="T18" s="115"/>
      <c r="U18" s="124"/>
    </row>
    <row r="19" spans="1:21" s="112" customFormat="1" ht="139.5" customHeight="1">
      <c r="A19" s="606" t="s">
        <v>111</v>
      </c>
      <c r="B19" s="588" t="s">
        <v>108</v>
      </c>
      <c r="C19" s="689" t="s">
        <v>300</v>
      </c>
      <c r="D19" s="690"/>
      <c r="E19" s="690"/>
      <c r="F19" s="690"/>
      <c r="G19" s="690"/>
      <c r="H19" s="690"/>
      <c r="I19" s="690"/>
      <c r="J19" s="690"/>
      <c r="K19" s="690"/>
      <c r="L19" s="690"/>
      <c r="M19" s="690"/>
      <c r="N19" s="690"/>
      <c r="O19" s="690"/>
      <c r="P19" s="690"/>
      <c r="Q19" s="690"/>
      <c r="R19" s="690"/>
      <c r="S19" s="690"/>
      <c r="T19" s="690"/>
      <c r="U19" s="690"/>
    </row>
    <row r="20" spans="1:21" s="112" customFormat="1" ht="68.25" customHeight="1">
      <c r="A20" s="606" t="s">
        <v>112</v>
      </c>
      <c r="B20" s="588" t="s">
        <v>108</v>
      </c>
      <c r="C20" s="689" t="s">
        <v>292</v>
      </c>
      <c r="D20" s="690"/>
      <c r="E20" s="690"/>
      <c r="F20" s="690"/>
      <c r="G20" s="690"/>
      <c r="H20" s="690"/>
      <c r="I20" s="690"/>
      <c r="J20" s="690"/>
      <c r="K20" s="690"/>
      <c r="L20" s="690"/>
      <c r="M20" s="690"/>
      <c r="N20" s="690"/>
      <c r="O20" s="690"/>
      <c r="P20" s="690"/>
      <c r="Q20" s="690"/>
      <c r="R20" s="690"/>
      <c r="S20" s="690"/>
      <c r="T20" s="690"/>
      <c r="U20" s="690"/>
    </row>
    <row r="21" spans="1:21" s="112" customFormat="1" ht="87.75" customHeight="1">
      <c r="A21" s="606" t="s">
        <v>113</v>
      </c>
      <c r="B21" s="588" t="s">
        <v>108</v>
      </c>
      <c r="C21" s="689" t="s">
        <v>293</v>
      </c>
      <c r="D21" s="690"/>
      <c r="E21" s="690"/>
      <c r="F21" s="690"/>
      <c r="G21" s="690"/>
      <c r="H21" s="690"/>
      <c r="I21" s="690"/>
      <c r="J21" s="690"/>
      <c r="K21" s="690"/>
      <c r="L21" s="690"/>
      <c r="M21" s="690"/>
      <c r="N21" s="690"/>
      <c r="O21" s="690"/>
      <c r="P21" s="690"/>
      <c r="Q21" s="690"/>
      <c r="R21" s="690"/>
      <c r="S21" s="690"/>
      <c r="T21" s="690"/>
      <c r="U21" s="690"/>
    </row>
    <row r="22" spans="1:21" s="112" customFormat="1" ht="27">
      <c r="A22" s="323"/>
      <c r="B22" s="318"/>
      <c r="C22" s="318"/>
      <c r="D22" s="318"/>
      <c r="E22" s="320"/>
      <c r="F22" s="313"/>
      <c r="G22" s="321"/>
      <c r="H22" s="322"/>
      <c r="I22" s="313"/>
      <c r="J22" s="318"/>
      <c r="K22" s="126"/>
      <c r="L22" s="126"/>
      <c r="M22" s="130"/>
      <c r="N22" s="119"/>
      <c r="O22" s="129"/>
      <c r="P22" s="128"/>
      <c r="Q22" s="119"/>
      <c r="R22" s="124"/>
      <c r="S22" s="115"/>
      <c r="T22" s="115"/>
      <c r="U22" s="124"/>
    </row>
    <row r="23" spans="1:10" ht="27">
      <c r="A23" s="319"/>
      <c r="B23" s="323"/>
      <c r="C23" s="318"/>
      <c r="D23" s="318"/>
      <c r="E23" s="318"/>
      <c r="F23" s="313"/>
      <c r="G23" s="321"/>
      <c r="H23" s="322"/>
      <c r="I23" s="313"/>
      <c r="J23" s="318"/>
    </row>
    <row r="24" spans="1:10" ht="27">
      <c r="A24" s="319"/>
      <c r="B24" s="318"/>
      <c r="C24" s="318"/>
      <c r="D24" s="318"/>
      <c r="E24" s="318"/>
      <c r="F24" s="313"/>
      <c r="G24" s="321"/>
      <c r="H24" s="322"/>
      <c r="I24" s="313"/>
      <c r="J24" s="318"/>
    </row>
    <row r="25" spans="1:10" ht="27">
      <c r="A25" s="319"/>
      <c r="B25" s="318"/>
      <c r="C25" s="318"/>
      <c r="D25" s="318"/>
      <c r="E25" s="318"/>
      <c r="F25" s="313"/>
      <c r="G25" s="321"/>
      <c r="H25" s="322"/>
      <c r="I25" s="313"/>
      <c r="J25" s="318"/>
    </row>
    <row r="26" spans="1:10" ht="27">
      <c r="A26" s="319"/>
      <c r="B26" s="318"/>
      <c r="C26" s="318"/>
      <c r="D26" s="318"/>
      <c r="E26" s="318"/>
      <c r="F26" s="313"/>
      <c r="G26" s="321"/>
      <c r="H26" s="322"/>
      <c r="I26" s="313"/>
      <c r="J26" s="318"/>
    </row>
    <row r="39" spans="2:21" s="133" customFormat="1" ht="18.75">
      <c r="B39" s="131"/>
      <c r="C39" s="131"/>
      <c r="D39" s="131"/>
      <c r="E39" s="137"/>
      <c r="G39" s="134"/>
      <c r="H39" s="132"/>
      <c r="J39" s="131"/>
      <c r="K39" s="131"/>
      <c r="L39" s="131"/>
      <c r="M39" s="137"/>
      <c r="O39" s="134"/>
      <c r="P39" s="132"/>
      <c r="R39" s="136"/>
      <c r="S39" s="135"/>
      <c r="T39" s="135"/>
      <c r="U39" s="136"/>
    </row>
    <row r="40" spans="2:21" s="133" customFormat="1" ht="18.75">
      <c r="B40" s="131"/>
      <c r="C40" s="131"/>
      <c r="D40" s="131"/>
      <c r="E40" s="137"/>
      <c r="G40" s="134"/>
      <c r="H40" s="132"/>
      <c r="J40" s="131"/>
      <c r="K40" s="131"/>
      <c r="L40" s="131"/>
      <c r="M40" s="137"/>
      <c r="O40" s="134"/>
      <c r="P40" s="132"/>
      <c r="R40" s="136"/>
      <c r="S40" s="135"/>
      <c r="T40" s="135"/>
      <c r="U40" s="136"/>
    </row>
    <row r="41" spans="2:21" s="133" customFormat="1" ht="18.75">
      <c r="B41" s="131"/>
      <c r="C41" s="131"/>
      <c r="D41" s="131"/>
      <c r="E41" s="137"/>
      <c r="G41" s="134"/>
      <c r="H41" s="132"/>
      <c r="J41" s="131"/>
      <c r="K41" s="131"/>
      <c r="L41" s="131"/>
      <c r="M41" s="137"/>
      <c r="O41" s="134"/>
      <c r="P41" s="132"/>
      <c r="R41" s="136"/>
      <c r="S41" s="135"/>
      <c r="T41" s="135"/>
      <c r="U41" s="136"/>
    </row>
  </sheetData>
  <sheetProtection/>
  <mergeCells count="9">
    <mergeCell ref="C20:U20"/>
    <mergeCell ref="C19:U19"/>
    <mergeCell ref="C21:U21"/>
    <mergeCell ref="A1:U1"/>
    <mergeCell ref="R2:U2"/>
    <mergeCell ref="A3:A4"/>
    <mergeCell ref="B3:I3"/>
    <mergeCell ref="J3:Q3"/>
    <mergeCell ref="R3:U3"/>
  </mergeCells>
  <printOptions horizontalCentered="1"/>
  <pageMargins left="0.1968503937007874" right="0.1968503937007874" top="0.5905511811023623" bottom="0.1968503937007874" header="0.1968503937007874" footer="0.15748031496062992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Sumran Meekhanmark</cp:lastModifiedBy>
  <cp:lastPrinted>2015-02-26T09:36:57Z</cp:lastPrinted>
  <dcterms:created xsi:type="dcterms:W3CDTF">2009-12-14T07:11:08Z</dcterms:created>
  <dcterms:modified xsi:type="dcterms:W3CDTF">2015-06-09T08:23:57Z</dcterms:modified>
  <cp:category/>
  <cp:version/>
  <cp:contentType/>
  <cp:contentStatus/>
</cp:coreProperties>
</file>